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T-Density" sheetId="1" r:id="rId1"/>
    <sheet name="opr-31.12.11" sheetId="2" r:id="rId2"/>
    <sheet name="Achi 2011-12" sheetId="3" r:id="rId3"/>
    <sheet name="T31.12.11" sheetId="4" r:id="rId4"/>
    <sheet name="W-Less 31.12.11" sheetId="5" r:id="rId5"/>
    <sheet name="M31.12.11" sheetId="6" r:id="rId6"/>
    <sheet name="WLL31.12.11" sheetId="7" r:id="rId7"/>
    <sheet name="LL31.12.11" sheetId="8" r:id="rId8"/>
    <sheet name="Anne-9" sheetId="9" r:id="rId9"/>
    <sheet name="Anne-10" sheetId="10" r:id="rId10"/>
    <sheet name="BSNL mkt share" sheetId="11" r:id="rId11"/>
    <sheet name="All opr mkt share" sheetId="12" r:id="rId12"/>
    <sheet name="Urban-Rural Conn" sheetId="13" r:id="rId13"/>
  </sheets>
  <externalReferences>
    <externalReference r:id="rId16"/>
  </externalReferences>
  <definedNames>
    <definedName name="_xlnm.Print_Area" localSheetId="2">'Achi 2011-12'!$A$1:$AK$36</definedName>
    <definedName name="_xlnm.Print_Area" localSheetId="11">'All opr mkt share'!$A$13:$R$51</definedName>
    <definedName name="_xlnm.Print_Area" localSheetId="9">'Anne-10'!$A$1:$P$28</definedName>
    <definedName name="_xlnm.Print_Area" localSheetId="8">'Anne-9'!$A$1:$R$24</definedName>
    <definedName name="_xlnm.Print_Area" localSheetId="10">'BSNL mkt share'!$A$9:$R$35</definedName>
    <definedName name="_xlnm.Print_Area" localSheetId="7">'LL31.12.11'!$A$1:$O$44</definedName>
    <definedName name="_xlnm.Print_Area" localSheetId="5">'M31.12.11'!$A$1:$AC$45</definedName>
    <definedName name="_xlnm.Print_Area" localSheetId="1">'opr-31.12.11'!$A$1:$N$28</definedName>
    <definedName name="_xlnm.Print_Area" localSheetId="3">'T31.12.11'!$A$1:$X$45</definedName>
    <definedName name="_xlnm.Print_Area" localSheetId="0">'T-Density'!$A$1:$AF$45</definedName>
    <definedName name="_xlnm.Print_Area" localSheetId="12">'Urban-Rural Conn'!$A$1:$N$31</definedName>
    <definedName name="_xlnm.Print_Area" localSheetId="4">'W-Less 31.12.11'!$A$1:$V$45</definedName>
    <definedName name="_xlnm.Print_Area" localSheetId="6">'WLL31.12.11'!$A$1:$T$44</definedName>
    <definedName name="_xlnm.Print_Titles" localSheetId="6">'WLL31.12.11'!$A:$B</definedName>
  </definedNames>
  <calcPr fullCalcOnLoad="1"/>
</workbook>
</file>

<file path=xl/comments4.xml><?xml version="1.0" encoding="utf-8"?>
<comments xmlns="http://schemas.openxmlformats.org/spreadsheetml/2006/main">
  <authors>
    <author>adltp</author>
  </authors>
  <commentList>
    <comment ref="AE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F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<sst xmlns="http://schemas.openxmlformats.org/spreadsheetml/2006/main" count="720" uniqueCount="242">
  <si>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</si>
  <si>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</si>
  <si>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</si>
  <si>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</si>
  <si>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</si>
  <si>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</si>
  <si>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</si>
  <si>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</si>
  <si>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</si>
  <si>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</si>
  <si>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</si>
  <si>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</si>
  <si>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</si>
  <si>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</si>
  <si>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</si>
  <si>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</si>
  <si>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</si>
  <si>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</si>
  <si>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</si>
  <si>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</si>
  <si>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</si>
  <si>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</si>
  <si>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</si>
  <si>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</si>
  <si>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</si>
  <si>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</si>
  <si>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</si>
  <si>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</si>
  <si>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</si>
  <si>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</si>
  <si>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</si>
  <si>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</si>
  <si>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</si>
  <si>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</si>
  <si>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</si>
  <si>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</si>
  <si>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</si>
  <si>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</si>
  <si>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</si>
  <si>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</si>
  <si>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</si>
  <si>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</si>
  <si>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</si>
  <si>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</si>
  <si>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</si>
  <si>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</si>
  <si>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</si>
  <si>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</si>
  <si>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</si>
  <si>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</si>
  <si>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</si>
  <si>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</si>
  <si>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</si>
  <si>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</si>
  <si>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</si>
  <si>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</si>
  <si>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</si>
  <si>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</si>
  <si>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Name of WLL Fixed Services Operator</t>
  </si>
  <si>
    <t>Reliance Infocomm. Ltd.(M)</t>
  </si>
  <si>
    <t>HFCL Infotel Ltd.(F)</t>
  </si>
  <si>
    <t>Shyam Telelinks (F)</t>
  </si>
  <si>
    <t>HFCL Infotel Ltd.(M)</t>
  </si>
  <si>
    <t>Shyam Telelinks Ltd.(M)</t>
  </si>
  <si>
    <t xml:space="preserve">Tata Teleservice (F) </t>
  </si>
  <si>
    <t>Tata Teleservices Ltd.(M)</t>
  </si>
  <si>
    <t>Name of WLL (M) Services Operator</t>
  </si>
  <si>
    <t>Total PSU</t>
  </si>
  <si>
    <t>Total Pvt Opr (F)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</si>
  <si>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</si>
  <si>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</si>
  <si>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</si>
  <si>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</si>
  <si>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</si>
  <si>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</si>
  <si>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</si>
  <si>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</si>
  <si>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</si>
  <si>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</si>
  <si>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</si>
  <si>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HFCL Infotel Ltd./ Connect</t>
  </si>
  <si>
    <t>Shyam Telelinks Ltd./ Rainbow</t>
  </si>
  <si>
    <t>G. Total WLL (F)</t>
  </si>
  <si>
    <t>HFCL Infotel/ Connect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</si>
  <si>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</si>
  <si>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</si>
  <si>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</si>
  <si>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</si>
  <si>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</si>
  <si>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WLL (F) (5)</t>
  </si>
  <si>
    <t>WLL(M) (4)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</si>
  <si>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</si>
  <si>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</si>
  <si>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</si>
  <si>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Total WLL(M)</t>
  </si>
  <si>
    <t>Grand Total WLL</t>
  </si>
  <si>
    <t>BPL Mobile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</si>
  <si>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</si>
  <si>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</si>
  <si>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</si>
  <si>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</si>
  <si>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</si>
  <si>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</si>
  <si>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</si>
  <si>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</si>
  <si>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</si>
  <si>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</si>
  <si>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</si>
  <si>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</si>
  <si>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</si>
  <si>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</si>
  <si>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</si>
  <si>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</si>
  <si>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</si>
  <si>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</si>
  <si>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</si>
  <si>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</si>
  <si>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</si>
  <si>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</si>
  <si>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</si>
  <si>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</si>
  <si>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</si>
  <si>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</si>
  <si>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</si>
  <si>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</si>
  <si>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</si>
  <si>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</si>
  <si>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</si>
  <si>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</si>
  <si>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</si>
  <si>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</si>
  <si>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</si>
  <si>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</si>
  <si>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</si>
  <si>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</si>
  <si>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</si>
  <si>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</si>
  <si>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</si>
  <si>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</si>
  <si>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</si>
  <si>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</si>
  <si>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</si>
  <si>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</si>
  <si>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</si>
  <si>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Dated 23rd July 2008.</t>
  </si>
  <si>
    <t>% Tele density</t>
  </si>
  <si>
    <t>% Market share of BSNL</t>
  </si>
  <si>
    <t>-</t>
  </si>
  <si>
    <t>WLL</t>
  </si>
  <si>
    <t xml:space="preserve">Wired line </t>
  </si>
  <si>
    <t>CMTS</t>
  </si>
  <si>
    <t>BSNL Market Share</t>
  </si>
  <si>
    <t>BSNL Wireline Market Share</t>
  </si>
  <si>
    <t>BSNL Wireless Market Share</t>
  </si>
  <si>
    <t>Others</t>
  </si>
  <si>
    <t>Wireline Market Share</t>
  </si>
  <si>
    <t>Wireless Market Share</t>
  </si>
  <si>
    <t>Total Telephone Market Share</t>
  </si>
  <si>
    <t xml:space="preserve">Reliance </t>
  </si>
  <si>
    <t>Annexure-7</t>
  </si>
  <si>
    <t>Uninor</t>
  </si>
  <si>
    <t>Stel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</si>
  <si>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</si>
  <si>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</si>
  <si>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</si>
  <si>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</si>
  <si>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</si>
  <si>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</si>
  <si>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</si>
  <si>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</si>
  <si>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</si>
  <si>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Etisalat DB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</si>
  <si>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</si>
  <si>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</si>
  <si>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</si>
  <si>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</si>
  <si>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</si>
  <si>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</si>
  <si>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</si>
  <si>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</si>
  <si>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</si>
  <si>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</si>
  <si>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</si>
  <si>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A &amp; N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</si>
  <si>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</si>
  <si>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</si>
  <si>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</si>
  <si>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</si>
  <si>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</si>
  <si>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</si>
  <si>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</si>
  <si>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</si>
  <si>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</si>
  <si>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</si>
  <si>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</si>
  <si>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</si>
  <si>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</si>
  <si>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</si>
  <si>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</si>
  <si>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</si>
  <si>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</si>
  <si>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</si>
  <si>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</si>
  <si>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</si>
  <si>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</si>
  <si>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</si>
  <si>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</si>
  <si>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</si>
  <si>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31.03.11</t>
  </si>
  <si>
    <t>30.04.2011</t>
  </si>
  <si>
    <t>Conn. As on 31.03.2011</t>
  </si>
  <si>
    <t>Addition during 2011-12</t>
  </si>
  <si>
    <t>Sub:- Growth in Telecom Sector during last Eleven years</t>
  </si>
  <si>
    <t xml:space="preserve">No. 1-2(1)/Market Share/2011-CP&amp;M </t>
  </si>
  <si>
    <t>Connection</t>
  </si>
  <si>
    <t>Population (000)</t>
  </si>
  <si>
    <t>Teledensity</t>
  </si>
  <si>
    <t>30.06.11</t>
  </si>
  <si>
    <t>30.09.11</t>
  </si>
  <si>
    <t>Note: Others means  HFCL Infotel 0.59% and Shyam Telelinks 0.14%</t>
  </si>
  <si>
    <t>Note: Others means  BPL 0.36%, HFCL Infotel 0.13%, Shyam Telelinks 1.59%, Uninor 3.67%, Stel 0.40%, Etisalat DB 0.18% and Vidiocon 0.69%</t>
  </si>
  <si>
    <t>Note: Others means BPL 0.35%, HFCL Infotel 0.15%, Shyam Telelinks 1.54%, Uninor 3.53%, Stel 0.39%, Etisalat DB 0.17% and Vidiocon 0.66%</t>
  </si>
  <si>
    <t>30.11.11</t>
  </si>
  <si>
    <t>SUB: Urban - Rural DELs of BSNL as on 31.12.2011</t>
  </si>
  <si>
    <t>Sub: Market Share of Telephone Operators in India as on 31.12.2011</t>
  </si>
  <si>
    <t>31.12.11</t>
  </si>
  <si>
    <t>Sub: %age Market Sahare of BSNL as on 31.12.2011</t>
  </si>
  <si>
    <t>Sub: Telephone connection Provided by BSNL &amp; All operators during 2010-11 and 2011-12 (upto 31.12.11)</t>
  </si>
  <si>
    <t>31.12.2011</t>
  </si>
  <si>
    <t>Sub:- Tele-density Circlewise urban Rural Area &amp; All operators as on 31/12/2011.</t>
  </si>
  <si>
    <t>Population Dec -2011 (in thousand)</t>
  </si>
  <si>
    <t>Sub:- Total telephones connections operatorwise  &amp; Market Share as on 31.12.2011</t>
  </si>
  <si>
    <t>SUB: %age contribution of BSNL in Telephone connection Achievement during 2011-12 (upto 31.12.2011)</t>
  </si>
  <si>
    <t>Achievement during 2011-12 (upto 31.12.2011)</t>
  </si>
  <si>
    <t>Sub:- Total telephones Operator &amp; Circlewise as on 31/12/2011.</t>
  </si>
  <si>
    <t>Conn. As on 30.11.2011</t>
  </si>
  <si>
    <t>Addition during Dec 2011</t>
  </si>
  <si>
    <t>Sub:- Wireless telephones Cellular Operator &amp; circle wise as on 31/12/2011</t>
  </si>
  <si>
    <t>Sub:- GSM Mobile telephones Service Operator &amp; circle wise as on 31/12/2011</t>
  </si>
  <si>
    <t>Sub:- CDMA WLL telephones Service Operator &amp; Circle wise as on 31/12/2011</t>
  </si>
  <si>
    <t>Sub:- Wire line telephones Service Operator &amp; Circle wise as on 31/12/2011</t>
  </si>
  <si>
    <t>Dated: 27th January 2012.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</si>
</sst>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</numFmts>
  <fonts count="3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24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1" xfId="15" applyFont="1" applyBorder="1" applyAlignment="1">
      <alignment vertical="center" wrapText="1"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24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3" fontId="5" fillId="0" borderId="10" xfId="15" applyNumberFormat="1" applyFont="1" applyBorder="1">
      <alignment/>
      <protection/>
    </xf>
    <xf numFmtId="0" fontId="5" fillId="0" borderId="0" xfId="15" applyFont="1">
      <alignment/>
      <protection/>
    </xf>
    <xf numFmtId="3" fontId="2" fillId="25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0" fontId="1" fillId="0" borderId="0" xfId="15" applyFont="1">
      <alignment/>
      <protection/>
    </xf>
    <xf numFmtId="3" fontId="4" fillId="0" borderId="10" xfId="15" applyNumberFormat="1" applyFont="1" applyFill="1" applyBorder="1">
      <alignment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0" fontId="4" fillId="0" borderId="10" xfId="15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vertical="center"/>
      <protection/>
    </xf>
    <xf numFmtId="3" fontId="2" fillId="0" borderId="15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3" fontId="3" fillId="0" borderId="10" xfId="15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3" fontId="3" fillId="0" borderId="10" xfId="15" applyNumberFormat="1" applyFont="1" applyFill="1" applyBorder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0" fontId="3" fillId="0" borderId="11" xfId="15" applyFont="1" applyBorder="1" applyAlignment="1">
      <alignment wrapText="1"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3" fontId="0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24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25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25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4" xfId="15" applyNumberFormat="1" applyFont="1" applyBorder="1" applyAlignment="1">
      <alignment horizontal="center"/>
      <protection/>
    </xf>
    <xf numFmtId="0" fontId="2" fillId="0" borderId="0" xfId="15" applyFont="1" applyAlignment="1">
      <alignment horizontal="center" vertical="center" wrapText="1"/>
      <protection/>
    </xf>
    <xf numFmtId="3" fontId="2" fillId="0" borderId="10" xfId="15" applyNumberFormat="1" applyFont="1" applyFill="1" applyBorder="1">
      <alignment/>
      <protection/>
    </xf>
    <xf numFmtId="3" fontId="5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0" fontId="0" fillId="0" borderId="0" xfId="0" applyFill="1" applyAlignment="1">
      <alignment/>
    </xf>
    <xf numFmtId="3" fontId="2" fillId="25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24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6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10" fontId="4" fillId="0" borderId="0" xfId="15" applyNumberFormat="1" applyFont="1" applyBorder="1">
      <alignment/>
      <protection/>
    </xf>
    <xf numFmtId="10" fontId="4" fillId="0" borderId="0" xfId="15" applyNumberFormat="1" applyFont="1" applyFill="1" applyBorder="1">
      <alignment/>
      <protection/>
    </xf>
    <xf numFmtId="0" fontId="2" fillId="0" borderId="17" xfId="15" applyFont="1" applyBorder="1" applyAlignment="1">
      <alignment wrapText="1"/>
      <protection/>
    </xf>
    <xf numFmtId="0" fontId="2" fillId="0" borderId="18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3" fontId="0" fillId="0" borderId="20" xfId="15" applyNumberFormat="1" applyFon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15" applyFont="1" applyBorder="1">
      <alignment/>
      <protection/>
    </xf>
    <xf numFmtId="0" fontId="0" fillId="0" borderId="23" xfId="0" applyBorder="1" applyAlignment="1">
      <alignment/>
    </xf>
    <xf numFmtId="0" fontId="2" fillId="0" borderId="24" xfId="15" applyFont="1" applyBorder="1">
      <alignment/>
      <protection/>
    </xf>
    <xf numFmtId="0" fontId="2" fillId="0" borderId="25" xfId="15" applyFont="1" applyBorder="1">
      <alignment/>
      <protection/>
    </xf>
    <xf numFmtId="0" fontId="2" fillId="0" borderId="23" xfId="15" applyFont="1" applyBorder="1">
      <alignment/>
      <protection/>
    </xf>
    <xf numFmtId="0" fontId="4" fillId="0" borderId="26" xfId="15" applyFont="1" applyBorder="1">
      <alignment/>
      <protection/>
    </xf>
    <xf numFmtId="3" fontId="0" fillId="0" borderId="27" xfId="15" applyNumberFormat="1" applyFont="1" applyBorder="1">
      <alignment/>
      <protection/>
    </xf>
    <xf numFmtId="3" fontId="0" fillId="0" borderId="28" xfId="15" applyNumberFormat="1" applyFont="1" applyBorder="1">
      <alignment/>
      <protection/>
    </xf>
    <xf numFmtId="3" fontId="0" fillId="0" borderId="2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30" xfId="15" applyFont="1" applyBorder="1" applyAlignment="1">
      <alignment horizontal="center"/>
      <protection/>
    </xf>
    <xf numFmtId="0" fontId="2" fillId="0" borderId="31" xfId="15" applyFont="1" applyBorder="1" applyAlignment="1">
      <alignment horizontal="center"/>
      <protection/>
    </xf>
    <xf numFmtId="0" fontId="2" fillId="0" borderId="30" xfId="0" applyFont="1" applyBorder="1" applyAlignment="1">
      <alignment horizontal="center"/>
    </xf>
    <xf numFmtId="0" fontId="0" fillId="0" borderId="11" xfId="15" applyFont="1" applyBorder="1" applyAlignment="1">
      <alignment/>
      <protection/>
    </xf>
    <xf numFmtId="0" fontId="1" fillId="0" borderId="11" xfId="15" applyFont="1" applyBorder="1" applyAlignment="1">
      <alignment/>
      <protection/>
    </xf>
    <xf numFmtId="3" fontId="0" fillId="0" borderId="0" xfId="0" applyNumberFormat="1" applyFill="1" applyAlignment="1">
      <alignment/>
    </xf>
    <xf numFmtId="3" fontId="0" fillId="0" borderId="0" xfId="15" applyNumberFormat="1" applyFont="1">
      <alignment/>
      <protection/>
    </xf>
    <xf numFmtId="0" fontId="3" fillId="0" borderId="0" xfId="15" applyFont="1" applyBorder="1" applyAlignment="1">
      <alignment horizontal="center" vertical="center" wrapText="1"/>
      <protection/>
    </xf>
    <xf numFmtId="0" fontId="5" fillId="0" borderId="0" xfId="15" applyFont="1" applyBorder="1" applyAlignment="1">
      <alignment vertical="center"/>
      <protection/>
    </xf>
    <xf numFmtId="3" fontId="2" fillId="0" borderId="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2" fontId="4" fillId="0" borderId="10" xfId="15" applyNumberFormat="1" applyFont="1" applyBorder="1">
      <alignment/>
      <protection/>
    </xf>
    <xf numFmtId="2" fontId="4" fillId="0" borderId="10" xfId="15" applyNumberFormat="1" applyFont="1" applyFill="1" applyBorder="1">
      <alignment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2" xfId="15" applyNumberFormat="1" applyFont="1" applyBorder="1" applyAlignment="1">
      <alignment horizontal="center"/>
      <protection/>
    </xf>
    <xf numFmtId="2" fontId="3" fillId="0" borderId="33" xfId="15" applyNumberFormat="1" applyFont="1" applyBorder="1" applyAlignment="1">
      <alignment horizontal="center"/>
      <protection/>
    </xf>
    <xf numFmtId="2" fontId="3" fillId="0" borderId="34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2" fontId="4" fillId="0" borderId="0" xfId="15" applyNumberFormat="1" applyFont="1">
      <alignment/>
      <protection/>
    </xf>
    <xf numFmtId="0" fontId="4" fillId="0" borderId="1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35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6" xfId="15" applyFont="1" applyBorder="1">
      <alignment/>
      <protection/>
    </xf>
    <xf numFmtId="0" fontId="4" fillId="0" borderId="37" xfId="15" applyFont="1" applyBorder="1">
      <alignment/>
      <protection/>
    </xf>
    <xf numFmtId="0" fontId="2" fillId="0" borderId="35" xfId="15" applyFont="1" applyBorder="1" applyAlignment="1">
      <alignment horizontal="center"/>
      <protection/>
    </xf>
    <xf numFmtId="3" fontId="0" fillId="0" borderId="38" xfId="15" applyNumberFormat="1" applyFont="1" applyBorder="1">
      <alignment/>
      <protection/>
    </xf>
    <xf numFmtId="3" fontId="0" fillId="0" borderId="39" xfId="15" applyNumberFormat="1" applyFont="1" applyBorder="1">
      <alignment/>
      <protection/>
    </xf>
    <xf numFmtId="0" fontId="0" fillId="0" borderId="39" xfId="0" applyBorder="1" applyAlignment="1">
      <alignment/>
    </xf>
    <xf numFmtId="2" fontId="3" fillId="0" borderId="40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3" fillId="0" borderId="12" xfId="15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3" fillId="0" borderId="12" xfId="15" applyFont="1" applyBorder="1" applyAlignment="1">
      <alignment/>
      <protection/>
    </xf>
    <xf numFmtId="0" fontId="1" fillId="0" borderId="0" xfId="0" applyFont="1" applyAlignment="1">
      <alignment/>
    </xf>
    <xf numFmtId="0" fontId="5" fillId="0" borderId="35" xfId="15" applyFont="1" applyBorder="1">
      <alignment/>
      <protection/>
    </xf>
    <xf numFmtId="0" fontId="4" fillId="0" borderId="35" xfId="15" applyFont="1" applyBorder="1">
      <alignment/>
      <protection/>
    </xf>
    <xf numFmtId="4" fontId="5" fillId="0" borderId="35" xfId="15" applyNumberFormat="1" applyFont="1" applyBorder="1" applyAlignment="1">
      <alignment horizontal="center"/>
      <protection/>
    </xf>
    <xf numFmtId="4" fontId="5" fillId="0" borderId="41" xfId="15" applyNumberFormat="1" applyFont="1" applyBorder="1" applyAlignment="1">
      <alignment horizontal="center"/>
      <protection/>
    </xf>
    <xf numFmtId="4" fontId="5" fillId="0" borderId="42" xfId="15" applyNumberFormat="1" applyFont="1" applyBorder="1" applyAlignment="1">
      <alignment horizontal="center"/>
      <protection/>
    </xf>
    <xf numFmtId="4" fontId="4" fillId="0" borderId="41" xfId="15" applyNumberFormat="1" applyFont="1" applyBorder="1" applyAlignment="1">
      <alignment horizontal="center"/>
      <protection/>
    </xf>
    <xf numFmtId="4" fontId="4" fillId="0" borderId="42" xfId="15" applyNumberFormat="1" applyFont="1" applyBorder="1" applyAlignment="1">
      <alignment horizontal="center"/>
      <protection/>
    </xf>
    <xf numFmtId="4" fontId="5" fillId="0" borderId="43" xfId="15" applyNumberFormat="1" applyFont="1" applyBorder="1" applyAlignment="1">
      <alignment horizontal="center"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0" fontId="4" fillId="0" borderId="43" xfId="15" applyFont="1" applyBorder="1">
      <alignment/>
      <protection/>
    </xf>
    <xf numFmtId="0" fontId="5" fillId="0" borderId="44" xfId="15" applyFont="1" applyBorder="1">
      <alignment/>
      <protection/>
    </xf>
    <xf numFmtId="2" fontId="5" fillId="0" borderId="41" xfId="15" applyNumberFormat="1" applyFont="1" applyBorder="1" applyAlignment="1">
      <alignment horizontal="center"/>
      <protection/>
    </xf>
    <xf numFmtId="2" fontId="4" fillId="0" borderId="42" xfId="15" applyNumberFormat="1" applyFont="1" applyBorder="1" applyAlignment="1">
      <alignment horizontal="center"/>
      <protection/>
    </xf>
    <xf numFmtId="2" fontId="5" fillId="0" borderId="42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5" fillId="0" borderId="43" xfId="15" applyNumberFormat="1" applyFont="1" applyBorder="1" applyAlignment="1">
      <alignment horizontal="center"/>
      <protection/>
    </xf>
    <xf numFmtId="2" fontId="5" fillId="0" borderId="31" xfId="15" applyNumberFormat="1" applyFont="1" applyBorder="1" applyAlignment="1">
      <alignment horizontal="center"/>
      <protection/>
    </xf>
    <xf numFmtId="2" fontId="5" fillId="0" borderId="44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3" fontId="4" fillId="0" borderId="10" xfId="0" applyNumberFormat="1" applyFont="1" applyBorder="1" applyAlignment="1">
      <alignment/>
    </xf>
    <xf numFmtId="0" fontId="3" fillId="0" borderId="35" xfId="15" applyFont="1" applyBorder="1" applyAlignment="1">
      <alignment wrapText="1"/>
      <protection/>
    </xf>
    <xf numFmtId="0" fontId="4" fillId="0" borderId="45" xfId="15" applyFont="1" applyBorder="1" applyAlignment="1">
      <alignment horizontal="center"/>
      <protection/>
    </xf>
    <xf numFmtId="0" fontId="4" fillId="0" borderId="46" xfId="15" applyFont="1" applyBorder="1">
      <alignment/>
      <protection/>
    </xf>
    <xf numFmtId="4" fontId="4" fillId="0" borderId="45" xfId="15" applyNumberFormat="1" applyFont="1" applyBorder="1" applyAlignment="1">
      <alignment horizontal="center"/>
      <protection/>
    </xf>
    <xf numFmtId="3" fontId="4" fillId="0" borderId="11" xfId="15" applyNumberFormat="1" applyFont="1" applyBorder="1">
      <alignment/>
      <protection/>
    </xf>
    <xf numFmtId="3" fontId="4" fillId="0" borderId="11" xfId="15" applyNumberFormat="1" applyFont="1" applyBorder="1" applyAlignment="1">
      <alignment horizontal="center"/>
      <protection/>
    </xf>
    <xf numFmtId="4" fontId="4" fillId="0" borderId="11" xfId="15" applyNumberFormat="1" applyFont="1" applyBorder="1" applyAlignment="1">
      <alignment horizontal="center"/>
      <protection/>
    </xf>
    <xf numFmtId="2" fontId="4" fillId="0" borderId="45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3" fillId="0" borderId="10" xfId="15" applyNumberFormat="1" applyFont="1" applyBorder="1" applyAlignment="1">
      <alignment horizontal="right"/>
      <protection/>
    </xf>
    <xf numFmtId="3" fontId="4" fillId="0" borderId="18" xfId="15" applyNumberFormat="1" applyFont="1" applyBorder="1">
      <alignment/>
      <protection/>
    </xf>
    <xf numFmtId="3" fontId="4" fillId="0" borderId="18" xfId="15" applyNumberFormat="1" applyFont="1" applyBorder="1" applyAlignment="1">
      <alignment horizontal="center"/>
      <protection/>
    </xf>
    <xf numFmtId="4" fontId="4" fillId="0" borderId="18" xfId="15" applyNumberFormat="1" applyFont="1" applyBorder="1" applyAlignment="1">
      <alignment horizontal="center"/>
      <protection/>
    </xf>
    <xf numFmtId="0" fontId="1" fillId="0" borderId="35" xfId="15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0" fontId="2" fillId="0" borderId="41" xfId="15" applyFont="1" applyBorder="1" applyAlignment="1">
      <alignment horizontal="center" vertical="center" wrapText="1"/>
      <protection/>
    </xf>
    <xf numFmtId="0" fontId="2" fillId="24" borderId="42" xfId="15" applyFont="1" applyFill="1" applyBorder="1" applyAlignment="1">
      <alignment vertical="center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50" xfId="15" applyFont="1" applyBorder="1" applyAlignment="1">
      <alignment horizontal="center" vertical="center" wrapText="1"/>
      <protection/>
    </xf>
    <xf numFmtId="0" fontId="2" fillId="24" borderId="51" xfId="15" applyFont="1" applyFill="1" applyBorder="1" applyAlignment="1">
      <alignment vertical="center" wrapText="1"/>
      <protection/>
    </xf>
    <xf numFmtId="3" fontId="0" fillId="0" borderId="50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2" fillId="0" borderId="14" xfId="15" applyNumberFormat="1" applyFont="1" applyBorder="1" applyAlignment="1">
      <alignment horizontal="center" vertical="center"/>
      <protection/>
    </xf>
    <xf numFmtId="4" fontId="1" fillId="0" borderId="43" xfId="0" applyNumberFormat="1" applyFont="1" applyBorder="1" applyAlignment="1">
      <alignment horizontal="center"/>
    </xf>
    <xf numFmtId="0" fontId="4" fillId="24" borderId="41" xfId="15" applyFont="1" applyFill="1" applyBorder="1" applyAlignment="1">
      <alignment horizontal="center"/>
      <protection/>
    </xf>
    <xf numFmtId="0" fontId="4" fillId="24" borderId="42" xfId="15" applyFont="1" applyFill="1" applyBorder="1">
      <alignment/>
      <protection/>
    </xf>
    <xf numFmtId="4" fontId="4" fillId="24" borderId="41" xfId="15" applyNumberFormat="1" applyFont="1" applyFill="1" applyBorder="1" applyAlignment="1">
      <alignment horizontal="center"/>
      <protection/>
    </xf>
    <xf numFmtId="3" fontId="4" fillId="24" borderId="10" xfId="15" applyNumberFormat="1" applyFont="1" applyFill="1" applyBorder="1">
      <alignment/>
      <protection/>
    </xf>
    <xf numFmtId="0" fontId="5" fillId="24" borderId="10" xfId="15" applyFont="1" applyFill="1" applyBorder="1">
      <alignment/>
      <protection/>
    </xf>
    <xf numFmtId="4" fontId="4" fillId="24" borderId="10" xfId="15" applyNumberFormat="1" applyFont="1" applyFill="1" applyBorder="1" applyAlignment="1">
      <alignment horizontal="center"/>
      <protection/>
    </xf>
    <xf numFmtId="4" fontId="4" fillId="24" borderId="42" xfId="15" applyNumberFormat="1" applyFont="1" applyFill="1" applyBorder="1" applyAlignment="1">
      <alignment horizontal="center"/>
      <protection/>
    </xf>
    <xf numFmtId="2" fontId="4" fillId="24" borderId="41" xfId="15" applyNumberFormat="1" applyFont="1" applyFill="1" applyBorder="1" applyAlignment="1">
      <alignment horizontal="center"/>
      <protection/>
    </xf>
    <xf numFmtId="2" fontId="4" fillId="24" borderId="10" xfId="15" applyNumberFormat="1" applyFont="1" applyFill="1" applyBorder="1" applyAlignment="1">
      <alignment horizontal="center"/>
      <protection/>
    </xf>
    <xf numFmtId="2" fontId="4" fillId="24" borderId="42" xfId="15" applyNumberFormat="1" applyFont="1" applyFill="1" applyBorder="1" applyAlignment="1">
      <alignment horizontal="center"/>
      <protection/>
    </xf>
    <xf numFmtId="0" fontId="4" fillId="24" borderId="0" xfId="15" applyFont="1" applyFill="1">
      <alignment/>
      <protection/>
    </xf>
    <xf numFmtId="3" fontId="4" fillId="24" borderId="0" xfId="15" applyNumberFormat="1" applyFont="1" applyFill="1">
      <alignment/>
      <protection/>
    </xf>
    <xf numFmtId="2" fontId="4" fillId="24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43" xfId="15" applyFont="1" applyBorder="1" applyAlignment="1">
      <alignment horizontal="center" vertical="center"/>
      <protection/>
    </xf>
    <xf numFmtId="0" fontId="4" fillId="0" borderId="44" xfId="15" applyFont="1" applyBorder="1" applyAlignment="1">
      <alignment vertical="center"/>
      <protection/>
    </xf>
    <xf numFmtId="4" fontId="4" fillId="0" borderId="4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2" fontId="4" fillId="0" borderId="52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53" xfId="15" applyNumberFormat="1" applyFont="1" applyBorder="1" applyAlignment="1">
      <alignment horizontal="center" vertical="center"/>
      <protection/>
    </xf>
    <xf numFmtId="4" fontId="4" fillId="0" borderId="41" xfId="15" applyNumberFormat="1" applyFont="1" applyFill="1" applyBorder="1" applyAlignment="1">
      <alignment horizontal="center" vertical="center"/>
      <protection/>
    </xf>
    <xf numFmtId="0" fontId="4" fillId="0" borderId="45" xfId="15" applyFont="1" applyBorder="1" applyAlignment="1">
      <alignment horizontal="center" vertical="center"/>
      <protection/>
    </xf>
    <xf numFmtId="0" fontId="4" fillId="0" borderId="46" xfId="15" applyFont="1" applyBorder="1" applyAlignment="1">
      <alignment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6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18" xfId="15" applyNumberFormat="1" applyFont="1" applyBorder="1" applyAlignment="1">
      <alignment horizontal="center" vertical="center"/>
      <protection/>
    </xf>
    <xf numFmtId="2" fontId="4" fillId="0" borderId="54" xfId="15" applyNumberFormat="1" applyFont="1" applyBorder="1" applyAlignment="1">
      <alignment horizontal="center" vertical="center"/>
      <protection/>
    </xf>
    <xf numFmtId="4" fontId="4" fillId="0" borderId="31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0" fontId="4" fillId="0" borderId="44" xfId="15" applyFont="1" applyBorder="1" applyAlignment="1">
      <alignment horizontal="left" vertical="center"/>
      <protection/>
    </xf>
    <xf numFmtId="2" fontId="4" fillId="0" borderId="31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17" fontId="4" fillId="0" borderId="55" xfId="0" applyNumberFormat="1" applyFont="1" applyBorder="1" applyAlignment="1">
      <alignment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17" fontId="5" fillId="0" borderId="56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17" fontId="4" fillId="0" borderId="57" xfId="0" applyNumberFormat="1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15" applyFont="1" applyBorder="1" applyAlignment="1">
      <alignment horizontal="center"/>
      <protection/>
    </xf>
    <xf numFmtId="4" fontId="4" fillId="0" borderId="18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3" fontId="2" fillId="24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17" fontId="4" fillId="0" borderId="58" xfId="0" applyNumberFormat="1" applyFont="1" applyBorder="1" applyAlignment="1">
      <alignment vertical="center"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4" fontId="1" fillId="0" borderId="0" xfId="0" applyNumberFormat="1" applyFont="1" applyFill="1" applyBorder="1" applyAlignment="1">
      <alignment vertical="center"/>
    </xf>
    <xf numFmtId="3" fontId="2" fillId="0" borderId="0" xfId="15" applyNumberFormat="1" applyFont="1" applyAlignment="1">
      <alignment horizontal="center" vertical="center"/>
      <protection/>
    </xf>
    <xf numFmtId="0" fontId="5" fillId="0" borderId="50" xfId="15" applyFont="1" applyBorder="1" applyAlignment="1">
      <alignment horizontal="center" vertical="center" wrapText="1"/>
      <protection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7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48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5" fillId="0" borderId="42" xfId="15" applyFont="1" applyBorder="1" applyAlignment="1">
      <alignment horizontal="center" vertical="center" wrapText="1"/>
      <protection/>
    </xf>
    <xf numFmtId="0" fontId="5" fillId="0" borderId="41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62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5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horizontal="center" vertical="center" wrapText="1"/>
      <protection/>
    </xf>
    <xf numFmtId="0" fontId="3" fillId="0" borderId="63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64" xfId="15" applyFont="1" applyBorder="1" applyAlignment="1">
      <alignment horizontal="center" vertical="center" wrapText="1"/>
      <protection/>
    </xf>
    <xf numFmtId="0" fontId="5" fillId="0" borderId="65" xfId="15" applyFont="1" applyBorder="1" applyAlignment="1">
      <alignment horizontal="center" vertical="center" wrapText="1"/>
      <protection/>
    </xf>
    <xf numFmtId="0" fontId="0" fillId="0" borderId="66" xfId="0" applyBorder="1" applyAlignment="1">
      <alignment horizontal="center"/>
    </xf>
    <xf numFmtId="0" fontId="0" fillId="0" borderId="64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7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8" xfId="15" applyFont="1" applyBorder="1" applyAlignment="1">
      <alignment horizontal="center" vertical="center" wrapText="1"/>
      <protection/>
    </xf>
    <xf numFmtId="0" fontId="3" fillId="0" borderId="41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47" xfId="15" applyFont="1" applyBorder="1" applyAlignment="1">
      <alignment horizontal="center" vertical="center" wrapText="1"/>
      <protection/>
    </xf>
    <xf numFmtId="0" fontId="3" fillId="0" borderId="42" xfId="15" applyFont="1" applyBorder="1" applyAlignment="1">
      <alignment horizontal="center" vertical="center" wrapText="1"/>
      <protection/>
    </xf>
    <xf numFmtId="0" fontId="3" fillId="0" borderId="44" xfId="15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5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5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35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15" xfId="15" applyFont="1" applyBorder="1" applyAlignment="1">
      <alignment horizontal="center" wrapText="1"/>
      <protection/>
    </xf>
    <xf numFmtId="0" fontId="2" fillId="0" borderId="35" xfId="15" applyFont="1" applyBorder="1" applyAlignment="1">
      <alignment horizontal="center" wrapText="1"/>
      <protection/>
    </xf>
    <xf numFmtId="0" fontId="2" fillId="0" borderId="10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5" xfId="15" applyFont="1" applyBorder="1" applyAlignment="1">
      <alignment horizontal="center" wrapText="1"/>
      <protection/>
    </xf>
    <xf numFmtId="0" fontId="3" fillId="0" borderId="35" xfId="15" applyFont="1" applyBorder="1" applyAlignment="1">
      <alignment horizontal="center" wrapText="1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 wrapText="1"/>
      <protection/>
    </xf>
    <xf numFmtId="0" fontId="5" fillId="0" borderId="10" xfId="15" applyFont="1" applyBorder="1" applyAlignment="1">
      <alignment horizont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35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/>
      <protection/>
    </xf>
    <xf numFmtId="0" fontId="3" fillId="0" borderId="13" xfId="15" applyFont="1" applyBorder="1" applyAlignment="1">
      <alignment horizontal="center"/>
      <protection/>
    </xf>
    <xf numFmtId="0" fontId="3" fillId="0" borderId="14" xfId="15" applyFont="1" applyBorder="1" applyAlignment="1">
      <alignment horizontal="center"/>
      <protection/>
    </xf>
    <xf numFmtId="0" fontId="1" fillId="0" borderId="16" xfId="15" applyFont="1" applyBorder="1" applyAlignment="1">
      <alignment horizontal="center" wrapText="1"/>
      <protection/>
    </xf>
    <xf numFmtId="0" fontId="1" fillId="0" borderId="18" xfId="15" applyFont="1" applyBorder="1" applyAlignment="1">
      <alignment horizontal="center" wrapText="1"/>
      <protection/>
    </xf>
    <xf numFmtId="0" fontId="1" fillId="0" borderId="61" xfId="15" applyFont="1" applyBorder="1" applyAlignment="1">
      <alignment horizontal="center" wrapText="1"/>
      <protection/>
    </xf>
    <xf numFmtId="0" fontId="1" fillId="0" borderId="63" xfId="15" applyFont="1" applyBorder="1" applyAlignment="1">
      <alignment horizontal="center" wrapText="1"/>
      <protection/>
    </xf>
    <xf numFmtId="0" fontId="0" fillId="0" borderId="11" xfId="15" applyFont="1" applyBorder="1" applyAlignment="1">
      <alignment horizontal="center"/>
      <protection/>
    </xf>
    <xf numFmtId="0" fontId="0" fillId="0" borderId="35" xfId="15" applyFont="1" applyBorder="1" applyAlignment="1">
      <alignment horizontal="center"/>
      <protection/>
    </xf>
    <xf numFmtId="0" fontId="1" fillId="0" borderId="10" xfId="15" applyFont="1" applyFill="1" applyBorder="1" applyAlignment="1">
      <alignment horizontal="center" wrapText="1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wrapText="1"/>
      <protection/>
    </xf>
    <xf numFmtId="0" fontId="0" fillId="0" borderId="11" xfId="15" applyFont="1" applyBorder="1" applyAlignment="1">
      <alignment horizontal="center" wrapText="1"/>
      <protection/>
    </xf>
    <xf numFmtId="0" fontId="0" fillId="0" borderId="35" xfId="15" applyFont="1" applyBorder="1" applyAlignment="1">
      <alignment horizontal="center" wrapText="1"/>
      <protection/>
    </xf>
    <xf numFmtId="0" fontId="3" fillId="0" borderId="35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15" xfId="15" applyFont="1" applyFill="1" applyBorder="1" applyAlignment="1">
      <alignment horizontal="center" vertical="center" wrapText="1"/>
      <protection/>
    </xf>
    <xf numFmtId="0" fontId="2" fillId="0" borderId="35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5" xfId="15" applyFont="1" applyBorder="1" applyAlignment="1">
      <alignment horizontal="center" vertic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1" fillId="0" borderId="15" xfId="15" applyFont="1" applyBorder="1" applyAlignment="1">
      <alignment horizontal="center" wrapText="1"/>
      <protection/>
    </xf>
    <xf numFmtId="0" fontId="4" fillId="0" borderId="0" xfId="15" applyFont="1" applyAlignment="1">
      <alignment horizontal="center"/>
      <protection/>
    </xf>
    <xf numFmtId="2" fontId="4" fillId="0" borderId="72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2" fontId="4" fillId="0" borderId="73" xfId="15" applyNumberFormat="1" applyFont="1" applyBorder="1" applyAlignment="1">
      <alignment horizontal="center" vertical="center"/>
      <protection/>
    </xf>
    <xf numFmtId="0" fontId="5" fillId="0" borderId="51" xfId="15" applyFont="1" applyBorder="1" applyAlignment="1">
      <alignment horizontal="center" vertical="center" wrapText="1"/>
      <protection/>
    </xf>
    <xf numFmtId="4" fontId="4" fillId="0" borderId="72" xfId="15" applyNumberFormat="1" applyFont="1" applyBorder="1" applyAlignment="1">
      <alignment horizontal="center" vertical="center"/>
      <protection/>
    </xf>
    <xf numFmtId="4" fontId="4" fillId="0" borderId="49" xfId="15" applyNumberFormat="1" applyFont="1" applyBorder="1" applyAlignment="1">
      <alignment horizontal="center" vertical="center"/>
      <protection/>
    </xf>
    <xf numFmtId="4" fontId="4" fillId="0" borderId="73" xfId="15" applyNumberFormat="1" applyFont="1" applyBorder="1" applyAlignment="1">
      <alignment horizontal="center" vertical="center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9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BSNL Total Market Share</a:t>
            </a:r>
          </a:p>
        </c:rich>
      </c:tx>
      <c:layout>
        <c:manualLayout>
          <c:xMode val="factor"/>
          <c:yMode val="factor"/>
          <c:x val="0.086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86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'BSNL mkt share'!$B$1</c:f>
              <c:strCache>
                <c:ptCount val="1"/>
                <c:pt idx="0">
                  <c:v>BSNL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share'!$A$2:$A$5</c:f>
              <c:strCache>
                <c:ptCount val="4"/>
                <c:pt idx="0">
                  <c:v>31.03.11</c:v>
                </c:pt>
                <c:pt idx="1">
                  <c:v>30.06.11</c:v>
                </c:pt>
                <c:pt idx="2">
                  <c:v>30.09.11</c:v>
                </c:pt>
                <c:pt idx="3">
                  <c:v>31.12.11</c:v>
                </c:pt>
              </c:strCache>
            </c:strRef>
          </c:cat>
          <c:val>
            <c:numRef>
              <c:f>'BSNL mkt share'!$B$2:$B$5</c:f>
              <c:numCache>
                <c:ptCount val="4"/>
                <c:pt idx="0">
                  <c:v>13.831451213013956</c:v>
                </c:pt>
                <c:pt idx="1">
                  <c:v>13.36931913655228</c:v>
                </c:pt>
                <c:pt idx="2">
                  <c:v>13.173151728969884</c:v>
                </c:pt>
                <c:pt idx="3">
                  <c:v>12.92601017344232</c:v>
                </c:pt>
              </c:numCache>
            </c:numRef>
          </c:val>
        </c:ser>
        <c:axId val="19779278"/>
        <c:axId val="43795775"/>
      </c:bar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95775"/>
        <c:crosses val="autoZero"/>
        <c:auto val="1"/>
        <c:lblOffset val="100"/>
        <c:tickLblSkip val="1"/>
        <c:noMultiLvlLbl val="0"/>
      </c:catAx>
      <c:valAx>
        <c:axId val="43795775"/>
        <c:scaling>
          <c:orientation val="minMax"/>
          <c:max val="1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7927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7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75"/>
          <c:y val="0.1525"/>
          <c:w val="0.958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share'!$E$1</c:f>
              <c:strCache>
                <c:ptCount val="1"/>
                <c:pt idx="0">
                  <c:v>BSNL Wireline Market Share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share'!$D$2:$D$5</c:f>
              <c:strCache>
                <c:ptCount val="4"/>
                <c:pt idx="0">
                  <c:v>31.03.11</c:v>
                </c:pt>
                <c:pt idx="1">
                  <c:v>30.06.11</c:v>
                </c:pt>
                <c:pt idx="2">
                  <c:v>30.09.11</c:v>
                </c:pt>
                <c:pt idx="3">
                  <c:v>31.12.11</c:v>
                </c:pt>
              </c:strCache>
            </c:strRef>
          </c:cat>
          <c:val>
            <c:numRef>
              <c:f>'BSNL mkt share'!$E$2:$E$5</c:f>
              <c:numCache>
                <c:ptCount val="4"/>
                <c:pt idx="0">
                  <c:v>72.64342335228903</c:v>
                </c:pt>
                <c:pt idx="1">
                  <c:v>72.09364765301052</c:v>
                </c:pt>
                <c:pt idx="2">
                  <c:v>71.07584340196578</c:v>
                </c:pt>
                <c:pt idx="3">
                  <c:v>70.38659153467776</c:v>
                </c:pt>
              </c:numCache>
            </c:numRef>
          </c:val>
        </c:ser>
        <c:overlap val="100"/>
        <c:axId val="58617656"/>
        <c:axId val="57796857"/>
      </c:bar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6857"/>
        <c:crosses val="autoZero"/>
        <c:auto val="1"/>
        <c:lblOffset val="100"/>
        <c:tickLblSkip val="1"/>
        <c:noMultiLvlLbl val="0"/>
      </c:catAx>
      <c:valAx>
        <c:axId val="57796857"/>
        <c:scaling>
          <c:orientation val="minMax"/>
          <c:max val="75"/>
          <c:min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17656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163"/>
          <c:w val="0.961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share'!$I$1</c:f>
              <c:strCache>
                <c:ptCount val="1"/>
                <c:pt idx="0">
                  <c:v>BSNL 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share'!$H$2:$H$5</c:f>
              <c:strCache>
                <c:ptCount val="4"/>
                <c:pt idx="0">
                  <c:v>31.03.11</c:v>
                </c:pt>
                <c:pt idx="1">
                  <c:v>30.06.11</c:v>
                </c:pt>
                <c:pt idx="2">
                  <c:v>30.09.11</c:v>
                </c:pt>
                <c:pt idx="3">
                  <c:v>31.12.11</c:v>
                </c:pt>
              </c:strCache>
            </c:strRef>
          </c:cat>
          <c:val>
            <c:numRef>
              <c:f>'BSNL mkt share'!$I$2:$I$5</c:f>
              <c:numCache>
                <c:ptCount val="4"/>
                <c:pt idx="0">
                  <c:v>11.315185211045375</c:v>
                </c:pt>
                <c:pt idx="1">
                  <c:v>11.004689070276518</c:v>
                </c:pt>
                <c:pt idx="2">
                  <c:v>10.96518088630957</c:v>
                </c:pt>
                <c:pt idx="3">
                  <c:v>10.825101439718232</c:v>
                </c:pt>
              </c:numCache>
            </c:numRef>
          </c:val>
        </c:ser>
        <c:overlap val="100"/>
        <c:axId val="50409666"/>
        <c:axId val="51033811"/>
      </c:barChart>
      <c:catAx>
        <c:axId val="5040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3811"/>
        <c:crosses val="autoZero"/>
        <c:auto val="1"/>
        <c:lblOffset val="100"/>
        <c:tickLblSkip val="1"/>
        <c:noMultiLvlLbl val="0"/>
      </c:catAx>
      <c:valAx>
        <c:axId val="51033811"/>
        <c:scaling>
          <c:orientation val="minMax"/>
          <c:max val="12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966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5"/>
          <c:y val="0.17675"/>
          <c:w val="0.969"/>
          <c:h val="0.61575"/>
        </c:manualLayout>
      </c:layout>
      <c:pieChart>
        <c:varyColors val="1"/>
        <c:ser>
          <c:idx val="0"/>
          <c:order val="0"/>
          <c:tx>
            <c:strRef>
              <c:f>'All opr mkt share'!$B$1</c:f>
              <c:strCache>
                <c:ptCount val="1"/>
                <c:pt idx="0">
                  <c:v>Wireline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share'!$A$2:$A$7</c:f>
              <c:strCache>
                <c:ptCount val="6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Tata Indicom</c:v>
                </c:pt>
                <c:pt idx="4">
                  <c:v>MTNL</c:v>
                </c:pt>
                <c:pt idx="5">
                  <c:v>Others</c:v>
                </c:pt>
              </c:strCache>
            </c:strRef>
          </c:cat>
          <c:val>
            <c:numRef>
              <c:f>'All opr mkt share'!$B$2:$B$7</c:f>
              <c:numCache>
                <c:ptCount val="6"/>
                <c:pt idx="0">
                  <c:v>70.38659153467776</c:v>
                </c:pt>
                <c:pt idx="1">
                  <c:v>10.150207881760135</c:v>
                </c:pt>
                <c:pt idx="2">
                  <c:v>3.873170095869168</c:v>
                </c:pt>
                <c:pt idx="3">
                  <c:v>4.277890853814511</c:v>
                </c:pt>
                <c:pt idx="4">
                  <c:v>10.558077157974227</c:v>
                </c:pt>
                <c:pt idx="5">
                  <c:v>0.754062475904197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4"/>
          <c:y val="0.19375"/>
          <c:w val="0.899"/>
          <c:h val="0.62075"/>
        </c:manualLayout>
      </c:layout>
      <c:pieChart>
        <c:varyColors val="1"/>
        <c:ser>
          <c:idx val="0"/>
          <c:order val="0"/>
          <c:tx>
            <c:strRef>
              <c:f>'All opr mkt share'!$H$1</c:f>
              <c:strCache>
                <c:ptCount val="1"/>
                <c:pt idx="0">
                  <c:v>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share'!$G$2:$G$10</c:f>
              <c:strCache>
                <c:ptCount val="9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Vodaphone Essar</c:v>
                </c:pt>
                <c:pt idx="4">
                  <c:v>Tata Indicom</c:v>
                </c:pt>
                <c:pt idx="5">
                  <c:v>Idea</c:v>
                </c:pt>
                <c:pt idx="6">
                  <c:v>Aircel</c:v>
                </c:pt>
                <c:pt idx="7">
                  <c:v>MTNL</c:v>
                </c:pt>
                <c:pt idx="8">
                  <c:v>Others</c:v>
                </c:pt>
              </c:strCache>
            </c:strRef>
          </c:cat>
          <c:val>
            <c:numRef>
              <c:f>'All opr mkt share'!$H$2:$H$10</c:f>
              <c:numCache>
                <c:ptCount val="9"/>
                <c:pt idx="0">
                  <c:v>10.825101439718232</c:v>
                </c:pt>
                <c:pt idx="1">
                  <c:v>19.650930978108168</c:v>
                </c:pt>
                <c:pt idx="2">
                  <c:v>16.789885426012557</c:v>
                </c:pt>
                <c:pt idx="3">
                  <c:v>16.528976708209385</c:v>
                </c:pt>
                <c:pt idx="4">
                  <c:v>9.3406516232179</c:v>
                </c:pt>
                <c:pt idx="5">
                  <c:v>11.90113694906255</c:v>
                </c:pt>
                <c:pt idx="6">
                  <c:v>6.896388531266882</c:v>
                </c:pt>
                <c:pt idx="7">
                  <c:v>0.6377291081002936</c:v>
                </c:pt>
                <c:pt idx="8">
                  <c:v>7.42919923630401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65"/>
          <c:y val="0.18125"/>
          <c:w val="0.8985"/>
          <c:h val="0.65125"/>
        </c:manualLayout>
      </c:layout>
      <c:pieChart>
        <c:varyColors val="1"/>
        <c:ser>
          <c:idx val="0"/>
          <c:order val="0"/>
          <c:tx>
            <c:strRef>
              <c:f>'All opr mkt share'!$N$1</c:f>
              <c:strCache>
                <c:ptCount val="1"/>
                <c:pt idx="0">
                  <c:v>Total Telephone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share'!$M$2:$M$10</c:f>
              <c:strCache>
                <c:ptCount val="9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Vodaphone Essar</c:v>
                </c:pt>
                <c:pt idx="4">
                  <c:v>Tata Indicom</c:v>
                </c:pt>
                <c:pt idx="5">
                  <c:v>Idea</c:v>
                </c:pt>
                <c:pt idx="6">
                  <c:v>Aircel</c:v>
                </c:pt>
                <c:pt idx="7">
                  <c:v>MTNL</c:v>
                </c:pt>
                <c:pt idx="8">
                  <c:v>Others</c:v>
                </c:pt>
              </c:strCache>
            </c:strRef>
          </c:cat>
          <c:val>
            <c:numRef>
              <c:f>'All opr mkt share'!$N$2:$N$10</c:f>
              <c:numCache>
                <c:ptCount val="9"/>
                <c:pt idx="0">
                  <c:v>12.92601017344232</c:v>
                </c:pt>
                <c:pt idx="1">
                  <c:v>19.315812563542163</c:v>
                </c:pt>
                <c:pt idx="2">
                  <c:v>16.33427492995442</c:v>
                </c:pt>
                <c:pt idx="3">
                  <c:v>15.945951141346718</c:v>
                </c:pt>
                <c:pt idx="4">
                  <c:v>9.162073177644467</c:v>
                </c:pt>
                <c:pt idx="5">
                  <c:v>11.48134888604282</c:v>
                </c:pt>
                <c:pt idx="6">
                  <c:v>6.6531326477523205</c:v>
                </c:pt>
                <c:pt idx="7">
                  <c:v>0.9876489275395763</c:v>
                </c:pt>
                <c:pt idx="8">
                  <c:v>7.193747552735176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1524000"/>
        <a:ext cx="30765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10</xdr:row>
      <xdr:rowOff>9525</xdr:rowOff>
    </xdr:from>
    <xdr:to>
      <xdr:col>10</xdr:col>
      <xdr:colOff>561975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3200400" y="1533525"/>
        <a:ext cx="3152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9</xdr:row>
      <xdr:rowOff>152400</xdr:rowOff>
    </xdr:from>
    <xdr:to>
      <xdr:col>17</xdr:col>
      <xdr:colOff>209550</xdr:colOff>
      <xdr:row>33</xdr:row>
      <xdr:rowOff>142875</xdr:rowOff>
    </xdr:to>
    <xdr:graphicFrame>
      <xdr:nvGraphicFramePr>
        <xdr:cNvPr id="3" name="Chart 3"/>
        <xdr:cNvGraphicFramePr/>
      </xdr:nvGraphicFramePr>
      <xdr:xfrm>
        <a:off x="6486525" y="1514475"/>
        <a:ext cx="3314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5</xdr:col>
      <xdr:colOff>0</xdr:colOff>
      <xdr:row>49</xdr:row>
      <xdr:rowOff>76200</xdr:rowOff>
    </xdr:to>
    <xdr:graphicFrame>
      <xdr:nvGraphicFramePr>
        <xdr:cNvPr id="1" name="Chart 4"/>
        <xdr:cNvGraphicFramePr/>
      </xdr:nvGraphicFramePr>
      <xdr:xfrm>
        <a:off x="28575" y="2657475"/>
        <a:ext cx="37242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14</xdr:row>
      <xdr:rowOff>0</xdr:rowOff>
    </xdr:from>
    <xdr:to>
      <xdr:col>12</xdr:col>
      <xdr:colOff>19050</xdr:colOff>
      <xdr:row>49</xdr:row>
      <xdr:rowOff>66675</xdr:rowOff>
    </xdr:to>
    <xdr:graphicFrame>
      <xdr:nvGraphicFramePr>
        <xdr:cNvPr id="2" name="Chart 5"/>
        <xdr:cNvGraphicFramePr/>
      </xdr:nvGraphicFramePr>
      <xdr:xfrm>
        <a:off x="3924300" y="2647950"/>
        <a:ext cx="402907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114300</xdr:colOff>
      <xdr:row>13</xdr:row>
      <xdr:rowOff>190500</xdr:rowOff>
    </xdr:from>
    <xdr:to>
      <xdr:col>17</xdr:col>
      <xdr:colOff>447675</xdr:colOff>
      <xdr:row>49</xdr:row>
      <xdr:rowOff>47625</xdr:rowOff>
    </xdr:to>
    <xdr:graphicFrame>
      <xdr:nvGraphicFramePr>
        <xdr:cNvPr id="3" name="Chart 4"/>
        <xdr:cNvGraphicFramePr/>
      </xdr:nvGraphicFramePr>
      <xdr:xfrm>
        <a:off x="8048625" y="2647950"/>
        <a:ext cx="4219575" cy="571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8" sqref="U18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0.4257812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9.421875" style="0" hidden="1" customWidth="1"/>
    <col min="16" max="16" width="10.57421875" style="0" hidden="1" customWidth="1"/>
    <col min="17" max="17" width="10.421875" style="0" hidden="1" customWidth="1"/>
    <col min="18" max="20" width="10.140625" style="0" hidden="1" customWidth="1"/>
    <col min="21" max="21" width="13.140625" style="0" customWidth="1"/>
    <col min="22" max="22" width="13.00390625" style="0" customWidth="1"/>
    <col min="23" max="23" width="7.00390625" style="0" customWidth="1"/>
    <col min="24" max="24" width="6.57421875" style="0" customWidth="1"/>
    <col min="25" max="25" width="8.421875" style="0" bestFit="1" customWidth="1"/>
    <col min="26" max="26" width="7.28125" style="0" customWidth="1"/>
    <col min="27" max="27" width="10.140625" style="2" bestFit="1" customWidth="1"/>
    <col min="28" max="28" width="10.00390625" style="2" customWidth="1"/>
    <col min="29" max="29" width="10.8515625" style="47" customWidth="1"/>
    <col min="30" max="30" width="10.140625" style="47" customWidth="1"/>
    <col min="31" max="32" width="11.00390625" style="0" customWidth="1"/>
    <col min="33" max="33" width="18.00390625" style="47" hidden="1" customWidth="1"/>
    <col min="34" max="34" width="17.140625" style="47" hidden="1" customWidth="1"/>
    <col min="35" max="35" width="1.1484375" style="47" hidden="1" customWidth="1"/>
    <col min="36" max="36" width="13.57421875" style="0" bestFit="1" customWidth="1"/>
    <col min="37" max="37" width="10.00390625" style="0" bestFit="1" customWidth="1"/>
  </cols>
  <sheetData>
    <row r="1" ht="15">
      <c r="AE1" s="14" t="s">
        <v>127</v>
      </c>
    </row>
    <row r="2" spans="2:8" ht="14.25">
      <c r="B2" s="2" t="s">
        <v>213</v>
      </c>
      <c r="C2" s="2"/>
      <c r="D2" s="2"/>
      <c r="E2" s="2"/>
      <c r="G2" s="2" t="s">
        <v>241</v>
      </c>
      <c r="H2" s="2"/>
    </row>
    <row r="4" spans="2:35" ht="15">
      <c r="B4" s="27" t="s">
        <v>229</v>
      </c>
      <c r="V4" s="85"/>
      <c r="W4" s="85"/>
      <c r="AC4" s="45"/>
      <c r="AD4" s="45"/>
      <c r="AG4" s="45"/>
      <c r="AH4" s="45"/>
      <c r="AI4" s="45"/>
    </row>
    <row r="5" spans="3:35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S5">
        <v>14</v>
      </c>
      <c r="T5">
        <v>15</v>
      </c>
      <c r="AC5" s="45" t="s">
        <v>119</v>
      </c>
      <c r="AD5" s="45"/>
      <c r="AG5" s="45"/>
      <c r="AH5" s="45"/>
      <c r="AI5" s="45"/>
    </row>
    <row r="6" spans="1:35" ht="35.25" customHeight="1">
      <c r="A6" s="432" t="s">
        <v>70</v>
      </c>
      <c r="B6" s="432" t="s">
        <v>71</v>
      </c>
      <c r="C6" s="435" t="s">
        <v>184</v>
      </c>
      <c r="D6" s="436"/>
      <c r="E6" s="437"/>
      <c r="F6" s="207"/>
      <c r="G6" s="433" t="s">
        <v>120</v>
      </c>
      <c r="H6" s="207"/>
      <c r="I6" s="207"/>
      <c r="J6" s="207"/>
      <c r="K6" s="207"/>
      <c r="L6" s="208"/>
      <c r="M6" s="207"/>
      <c r="N6" s="207"/>
      <c r="O6" s="207"/>
      <c r="P6" s="207"/>
      <c r="Q6" s="221"/>
      <c r="R6" s="221"/>
      <c r="S6" s="221"/>
      <c r="T6" s="221"/>
      <c r="U6" s="433" t="s">
        <v>77</v>
      </c>
      <c r="V6" s="432" t="s">
        <v>78</v>
      </c>
      <c r="W6" s="432" t="s">
        <v>145</v>
      </c>
      <c r="X6" s="432"/>
      <c r="Y6" s="432"/>
      <c r="Z6" s="432" t="s">
        <v>145</v>
      </c>
      <c r="AA6" s="432"/>
      <c r="AB6" s="441" t="s">
        <v>146</v>
      </c>
      <c r="AC6" s="443" t="s">
        <v>118</v>
      </c>
      <c r="AD6" s="445" t="s">
        <v>230</v>
      </c>
      <c r="AE6" s="446"/>
      <c r="AF6" s="447"/>
      <c r="AG6" s="438" t="s">
        <v>102</v>
      </c>
      <c r="AH6" s="439"/>
      <c r="AI6" s="440"/>
    </row>
    <row r="7" spans="1:35" ht="30" customHeight="1">
      <c r="A7" s="432"/>
      <c r="B7" s="432"/>
      <c r="C7" s="59" t="s">
        <v>103</v>
      </c>
      <c r="D7" s="59" t="s">
        <v>104</v>
      </c>
      <c r="E7" s="59" t="s">
        <v>105</v>
      </c>
      <c r="F7" s="59" t="s">
        <v>2</v>
      </c>
      <c r="G7" s="434"/>
      <c r="H7" s="59" t="s">
        <v>3</v>
      </c>
      <c r="I7" s="59" t="s">
        <v>73</v>
      </c>
      <c r="J7" s="59" t="s">
        <v>173</v>
      </c>
      <c r="K7" s="59" t="s">
        <v>74</v>
      </c>
      <c r="L7" s="59" t="s">
        <v>75</v>
      </c>
      <c r="M7" s="59" t="s">
        <v>76</v>
      </c>
      <c r="N7" s="59" t="s">
        <v>5</v>
      </c>
      <c r="O7" s="59" t="s">
        <v>88</v>
      </c>
      <c r="P7" s="59" t="s">
        <v>84</v>
      </c>
      <c r="Q7" s="206" t="s">
        <v>160</v>
      </c>
      <c r="R7" s="206" t="s">
        <v>161</v>
      </c>
      <c r="S7" s="206" t="s">
        <v>174</v>
      </c>
      <c r="T7" s="269" t="s">
        <v>171</v>
      </c>
      <c r="U7" s="434"/>
      <c r="V7" s="432"/>
      <c r="W7" s="205" t="s">
        <v>106</v>
      </c>
      <c r="X7" s="205" t="s">
        <v>107</v>
      </c>
      <c r="Y7" s="205" t="s">
        <v>108</v>
      </c>
      <c r="Z7" s="59" t="s">
        <v>121</v>
      </c>
      <c r="AA7" s="57" t="s">
        <v>109</v>
      </c>
      <c r="AB7" s="442"/>
      <c r="AC7" s="444"/>
      <c r="AD7" s="61" t="s">
        <v>47</v>
      </c>
      <c r="AE7" s="61" t="s">
        <v>103</v>
      </c>
      <c r="AF7" s="61" t="s">
        <v>104</v>
      </c>
      <c r="AG7" s="46" t="s">
        <v>103</v>
      </c>
      <c r="AH7" s="46" t="s">
        <v>104</v>
      </c>
      <c r="AI7" s="46" t="s">
        <v>47</v>
      </c>
    </row>
    <row r="8" spans="1:35" ht="18.75" customHeight="1">
      <c r="A8" s="5">
        <v>1</v>
      </c>
      <c r="B8" s="6" t="s">
        <v>21</v>
      </c>
      <c r="C8" s="71">
        <f>'LL31.12.11'!Q9+'WLL31.12.11'!V9+'WLL31.12.11'!Y9+'M31.12.11'!AE9</f>
        <v>127818</v>
      </c>
      <c r="D8" s="71">
        <f>'LL31.12.11'!R9+'WLL31.12.11'!W9+'WLL31.12.11'!Z9+'M31.12.11'!AF9</f>
        <v>100747</v>
      </c>
      <c r="E8" s="69">
        <f>C8+D8</f>
        <v>228565</v>
      </c>
      <c r="F8" s="69"/>
      <c r="G8" s="69">
        <v>0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>
        <f>H8+I8+K8+J8+L8+M8+N8+O8+P8+Q8+R8+S8+T8</f>
        <v>0</v>
      </c>
      <c r="V8" s="69">
        <f aca="true" t="shared" si="0" ref="V8:V33">G8+U8</f>
        <v>0</v>
      </c>
      <c r="W8" s="187">
        <f aca="true" t="shared" si="1" ref="W8:W31">C8/(AE8*1000)*100</f>
        <v>85.69213027240994</v>
      </c>
      <c r="X8" s="187">
        <f aca="true" t="shared" si="2" ref="X8:X31">D8/(AF8*1000)*100</f>
        <v>43.30837192696005</v>
      </c>
      <c r="Y8" s="187">
        <f aca="true" t="shared" si="3" ref="Y8:Y34">E8/(AD8*1000)*100</f>
        <v>59.86720868945362</v>
      </c>
      <c r="Z8" s="187"/>
      <c r="AA8" s="187"/>
      <c r="AB8" s="188"/>
      <c r="AC8" s="69"/>
      <c r="AD8" s="69">
        <f aca="true" t="shared" si="4" ref="AD8:AD33">AE8+AF8</f>
        <v>381.7866324545455</v>
      </c>
      <c r="AE8" s="69">
        <f>'T31.12.11'!AB8</f>
        <v>149.15955478487294</v>
      </c>
      <c r="AF8" s="69">
        <f>'T31.12.11'!AC8</f>
        <v>232.62707766967253</v>
      </c>
      <c r="AG8" s="69">
        <v>116406.79106989368</v>
      </c>
      <c r="AH8" s="69">
        <v>239858.20645933464</v>
      </c>
      <c r="AI8" s="69">
        <f aca="true" t="shared" si="5" ref="AI8:AI33">SUM(AG8:AH8)</f>
        <v>356264.99752922833</v>
      </c>
    </row>
    <row r="9" spans="1:35" ht="14.25">
      <c r="A9" s="5">
        <v>2</v>
      </c>
      <c r="B9" s="6" t="s">
        <v>22</v>
      </c>
      <c r="C9" s="71">
        <f>'LL31.12.11'!Q10+'WLL31.12.11'!V10+'WLL31.12.11'!Y10+'M31.12.11'!AE10</f>
        <v>5426252</v>
      </c>
      <c r="D9" s="71">
        <f>'LL31.12.11'!R10+'WLL31.12.11'!W10+'WLL31.12.11'!Z10+'M31.12.11'!AF10</f>
        <v>5375666</v>
      </c>
      <c r="E9" s="69">
        <f aca="true" t="shared" si="6" ref="E9:E33">C9+D9</f>
        <v>10801918</v>
      </c>
      <c r="F9" s="69"/>
      <c r="G9" s="69">
        <f>E9</f>
        <v>10801918</v>
      </c>
      <c r="H9" s="69">
        <f>'M31.12.11'!G10+'LL31.12.11'!H10</f>
        <v>17924487</v>
      </c>
      <c r="I9" s="69">
        <f>'M31.12.11'!S10+'WLL31.12.11'!M10+'LL31.12.11'!I10</f>
        <v>9399393</v>
      </c>
      <c r="J9" s="69">
        <f>'M31.12.11'!I10</f>
        <v>7057478</v>
      </c>
      <c r="K9" s="69">
        <f>'WLL31.12.11'!G10+'WLL31.12.11'!N10+'LL31.12.11'!J10</f>
        <v>7928920</v>
      </c>
      <c r="L9" s="69">
        <f>'M31.12.11'!N10</f>
        <v>9502047</v>
      </c>
      <c r="M9" s="69">
        <f>'M31.12.11'!K10</f>
        <v>1902133</v>
      </c>
      <c r="N9" s="270">
        <f>'M31.12.11'!Z10</f>
        <v>0</v>
      </c>
      <c r="O9" s="69">
        <f>'WLL31.12.11'!H10+'WLL31.12.11'!O10+'LL31.12.11'!K10</f>
        <v>0</v>
      </c>
      <c r="P9" s="69">
        <f>'WLL31.12.11'!I10+'WLL31.12.11'!P10+'LL31.12.11'!L10</f>
        <v>612536</v>
      </c>
      <c r="Q9" s="69">
        <f>'T31.12.11'!O9</f>
        <v>2823204</v>
      </c>
      <c r="R9" s="69">
        <f>'T31.12.11'!R9</f>
        <v>0</v>
      </c>
      <c r="S9" s="69">
        <f>'M31.12.11'!W10</f>
        <v>10941</v>
      </c>
      <c r="T9" s="270">
        <f>'M31.12.11'!Y10</f>
        <v>33681</v>
      </c>
      <c r="U9" s="69">
        <f aca="true" t="shared" si="7" ref="U9:U37">H9+I9+K9+J9+L9+M9+N9+O9+P9+Q9+R9+S9+T9</f>
        <v>57194820</v>
      </c>
      <c r="V9" s="69">
        <f t="shared" si="0"/>
        <v>67996738</v>
      </c>
      <c r="W9" s="187">
        <f t="shared" si="1"/>
        <v>22.937325139687836</v>
      </c>
      <c r="X9" s="187">
        <f t="shared" si="2"/>
        <v>8.713862952691748</v>
      </c>
      <c r="Y9" s="187">
        <f t="shared" si="3"/>
        <v>12.656347833626159</v>
      </c>
      <c r="Z9" s="187">
        <f>G9/(AC9*1000)*100</f>
        <v>12.656347833626159</v>
      </c>
      <c r="AA9" s="187">
        <f>V9/(AC9*1000)*100</f>
        <v>79.6701444761889</v>
      </c>
      <c r="AB9" s="188">
        <f>G9/V9*100</f>
        <v>15.885935587086545</v>
      </c>
      <c r="AC9" s="69">
        <f>AD9</f>
        <v>85347.828157036</v>
      </c>
      <c r="AD9" s="69">
        <f t="shared" si="4"/>
        <v>85347.828157036</v>
      </c>
      <c r="AE9" s="69">
        <f>'T31.12.11'!AB9</f>
        <v>23656.864812938027</v>
      </c>
      <c r="AF9" s="69">
        <f>'T31.12.11'!AC9</f>
        <v>61690.963344097974</v>
      </c>
      <c r="AG9" s="69">
        <v>20503596.770689454</v>
      </c>
      <c r="AH9" s="69">
        <v>55223944.34664992</v>
      </c>
      <c r="AI9" s="69">
        <f t="shared" si="5"/>
        <v>75727541.11733937</v>
      </c>
    </row>
    <row r="10" spans="1:35" ht="14.25">
      <c r="A10" s="5">
        <v>3</v>
      </c>
      <c r="B10" s="6" t="s">
        <v>23</v>
      </c>
      <c r="C10" s="71">
        <f>'LL31.12.11'!Q11+'WLL31.12.11'!V11+'WLL31.12.11'!Y11+'M31.12.11'!AE11</f>
        <v>1207845</v>
      </c>
      <c r="D10" s="71">
        <f>'LL31.12.11'!R11+'WLL31.12.11'!W11+'WLL31.12.11'!Z11+'M31.12.11'!AF11</f>
        <v>619730</v>
      </c>
      <c r="E10" s="69">
        <f t="shared" si="6"/>
        <v>1827575</v>
      </c>
      <c r="F10" s="69"/>
      <c r="G10" s="69">
        <f>E10</f>
        <v>1827575</v>
      </c>
      <c r="H10" s="69">
        <f>'M31.12.11'!G11+'LL31.12.11'!H11</f>
        <v>3535202</v>
      </c>
      <c r="I10" s="69">
        <f>'M31.12.11'!S11+'WLL31.12.11'!M11+'LL31.12.11'!I11</f>
        <v>2641158</v>
      </c>
      <c r="J10" s="69">
        <f>'M31.12.11'!I11</f>
        <v>1923161</v>
      </c>
      <c r="K10" s="69">
        <f>'WLL31.12.11'!G11+'WLL31.12.11'!N11+'LL31.12.11'!J11</f>
        <v>129838</v>
      </c>
      <c r="L10" s="69">
        <f>'M31.12.11'!N11</f>
        <v>305312</v>
      </c>
      <c r="M10" s="69">
        <f>'M31.12.11'!K11</f>
        <v>3704780</v>
      </c>
      <c r="N10" s="270">
        <f>'M31.12.11'!Z11</f>
        <v>325</v>
      </c>
      <c r="O10" s="69">
        <f>'WLL31.12.11'!H11+'WLL31.12.11'!O11+'LL31.12.11'!K11</f>
        <v>0</v>
      </c>
      <c r="P10" s="69">
        <f>'WLL31.12.11'!I11+'WLL31.12.11'!P11+'LL31.12.11'!L11</f>
        <v>930</v>
      </c>
      <c r="Q10" s="69">
        <f>'T31.12.11'!O10</f>
        <v>94</v>
      </c>
      <c r="R10" s="69">
        <f>'T31.12.11'!R10</f>
        <v>89789</v>
      </c>
      <c r="S10" s="69">
        <f>'M31.12.11'!W11</f>
        <v>0</v>
      </c>
      <c r="T10" s="270">
        <f>'M31.12.11'!Y11</f>
        <v>0</v>
      </c>
      <c r="U10" s="69">
        <f t="shared" si="7"/>
        <v>12330589</v>
      </c>
      <c r="V10" s="69">
        <f t="shared" si="0"/>
        <v>14158164</v>
      </c>
      <c r="W10" s="187">
        <f t="shared" si="1"/>
        <v>25.599696946881956</v>
      </c>
      <c r="X10" s="187">
        <f t="shared" si="2"/>
        <v>2.3094795735535385</v>
      </c>
      <c r="Y10" s="187">
        <f t="shared" si="3"/>
        <v>5.792192986713847</v>
      </c>
      <c r="Z10" s="187">
        <f>G10/(AC10*1000)*100</f>
        <v>5.792192986713847</v>
      </c>
      <c r="AA10" s="187">
        <f aca="true" t="shared" si="8" ref="AA10:AA37">V10/(AC10*1000)*100</f>
        <v>44.87193041355045</v>
      </c>
      <c r="AB10" s="188">
        <f>G10/V10*100</f>
        <v>12.908276807642574</v>
      </c>
      <c r="AC10" s="69">
        <f>AD10</f>
        <v>31552.3844628813</v>
      </c>
      <c r="AD10" s="69">
        <f t="shared" si="4"/>
        <v>31552.3844628813</v>
      </c>
      <c r="AE10" s="69">
        <f>'T31.12.11'!AB10</f>
        <v>4718.200385364779</v>
      </c>
      <c r="AF10" s="69">
        <f>'T31.12.11'!AC10</f>
        <v>26834.18407751652</v>
      </c>
      <c r="AG10" s="69">
        <v>3389412.621950967</v>
      </c>
      <c r="AH10" s="69">
        <v>23248993.858922884</v>
      </c>
      <c r="AI10" s="69">
        <f t="shared" si="5"/>
        <v>26638406.48087385</v>
      </c>
    </row>
    <row r="11" spans="1:35" ht="14.25">
      <c r="A11" s="5">
        <v>4</v>
      </c>
      <c r="B11" s="6" t="s">
        <v>24</v>
      </c>
      <c r="C11" s="71">
        <f>'LL31.12.11'!Q12+'WLL31.12.11'!V12+'WLL31.12.11'!Y12+'M31.12.11'!AE12</f>
        <v>2994554</v>
      </c>
      <c r="D11" s="71">
        <f>'LL31.12.11'!R12+'WLL31.12.11'!W12+'WLL31.12.11'!Z12+'M31.12.11'!AF12</f>
        <v>1741550</v>
      </c>
      <c r="E11" s="69">
        <f t="shared" si="6"/>
        <v>4736104</v>
      </c>
      <c r="F11" s="69"/>
      <c r="G11" s="69">
        <f>E11+E17</f>
        <v>6616500</v>
      </c>
      <c r="H11" s="69">
        <f>'M31.12.11'!G12+'LL31.12.11'!H12</f>
        <v>16717806</v>
      </c>
      <c r="I11" s="69">
        <f>'M31.12.11'!S12+'WLL31.12.11'!M12+'LL31.12.11'!I12</f>
        <v>9458921</v>
      </c>
      <c r="J11" s="69">
        <f>'M31.12.11'!I12</f>
        <v>5708731</v>
      </c>
      <c r="K11" s="69">
        <f>'WLL31.12.11'!G12+'WLL31.12.11'!N12+'LL31.12.11'!J12</f>
        <v>4922372</v>
      </c>
      <c r="L11" s="69">
        <f>'M31.12.11'!N12</f>
        <v>5315012</v>
      </c>
      <c r="M11" s="69">
        <f>'M31.12.11'!K12</f>
        <v>5014778</v>
      </c>
      <c r="N11" s="270">
        <f>'M31.12.11'!Z12</f>
        <v>324</v>
      </c>
      <c r="O11" s="69">
        <f>'WLL31.12.11'!H12+'WLL31.12.11'!O12+'LL31.12.11'!K12</f>
        <v>0</v>
      </c>
      <c r="P11" s="69">
        <f>'WLL31.12.11'!I12+'WLL31.12.11'!P12+'LL31.12.11'!L12</f>
        <v>1534689</v>
      </c>
      <c r="Q11" s="69">
        <f>'T31.12.11'!O11</f>
        <v>4204457</v>
      </c>
      <c r="R11" s="69">
        <f>'T31.12.11'!R11</f>
        <v>2059787</v>
      </c>
      <c r="S11" s="69">
        <f>'M31.12.11'!W12</f>
        <v>20515</v>
      </c>
      <c r="T11" s="270">
        <f>'M31.12.11'!Y12</f>
        <v>40221</v>
      </c>
      <c r="U11" s="69">
        <f t="shared" si="7"/>
        <v>54997613</v>
      </c>
      <c r="V11" s="69">
        <f t="shared" si="0"/>
        <v>61614113</v>
      </c>
      <c r="W11" s="187">
        <f t="shared" si="1"/>
        <v>26.932222151478253</v>
      </c>
      <c r="X11" s="187">
        <f t="shared" si="2"/>
        <v>1.841445849986664</v>
      </c>
      <c r="Y11" s="187">
        <f t="shared" si="3"/>
        <v>4.480958543184916</v>
      </c>
      <c r="Z11" s="187">
        <f>G11/(AC11*1000)*100</f>
        <v>4.753406490899667</v>
      </c>
      <c r="AA11" s="187">
        <f t="shared" si="8"/>
        <v>44.26463004084116</v>
      </c>
      <c r="AB11" s="188">
        <f>G11/V11*100</f>
        <v>10.738611136055793</v>
      </c>
      <c r="AC11" s="69">
        <f>AD11+AD17</f>
        <v>139194.91237846375</v>
      </c>
      <c r="AD11" s="69">
        <f t="shared" si="4"/>
        <v>105693.99279989177</v>
      </c>
      <c r="AE11" s="69">
        <f>'T31.12.11'!AB11</f>
        <v>11118.852292088477</v>
      </c>
      <c r="AF11" s="69">
        <f>'T31.12.11'!AC11</f>
        <v>94575.1405078033</v>
      </c>
      <c r="AG11" s="69">
        <v>8679199.657414034</v>
      </c>
      <c r="AH11" s="69">
        <v>74199595.5407804</v>
      </c>
      <c r="AI11" s="69">
        <f t="shared" si="5"/>
        <v>82878795.19819443</v>
      </c>
    </row>
    <row r="12" spans="1:35" ht="14.25">
      <c r="A12" s="5">
        <v>5</v>
      </c>
      <c r="B12" s="6" t="s">
        <v>25</v>
      </c>
      <c r="C12" s="71">
        <f>'LL31.12.11'!Q13+'WLL31.12.11'!V13+'WLL31.12.11'!Y13+'M31.12.11'!AE13</f>
        <v>1001587</v>
      </c>
      <c r="D12" s="71">
        <f>'LL31.12.11'!R13+'WLL31.12.11'!W13+'WLL31.12.11'!Z13+'M31.12.11'!AF13</f>
        <v>531193</v>
      </c>
      <c r="E12" s="69">
        <f t="shared" si="6"/>
        <v>1532780</v>
      </c>
      <c r="F12" s="69"/>
      <c r="G12" s="69"/>
      <c r="H12" s="69">
        <f>'M31.12.11'!G13+'LL31.12.11'!H13</f>
        <v>0</v>
      </c>
      <c r="I12" s="69">
        <f>'M31.12.11'!S13+'WLL31.12.11'!M13+'LL31.12.11'!I13</f>
        <v>0</v>
      </c>
      <c r="J12" s="69">
        <f>'M31.12.11'!I13</f>
        <v>0</v>
      </c>
      <c r="K12" s="69">
        <f>'WLL31.12.11'!G13+'WLL31.12.11'!N13+'LL31.12.11'!J13</f>
        <v>0</v>
      </c>
      <c r="L12" s="69">
        <f>'M31.12.11'!N13</f>
        <v>0</v>
      </c>
      <c r="M12" s="69">
        <f>'M31.12.11'!K13</f>
        <v>0</v>
      </c>
      <c r="N12" s="270">
        <f>'M31.12.11'!Z13</f>
        <v>0</v>
      </c>
      <c r="O12" s="69">
        <f>'WLL31.12.11'!H13+'WLL31.12.11'!O13+'LL31.12.11'!K13</f>
        <v>0</v>
      </c>
      <c r="P12" s="69">
        <f>'WLL31.12.11'!I13+'WLL31.12.11'!P13+'LL31.12.11'!L13</f>
        <v>0</v>
      </c>
      <c r="Q12" s="69">
        <f>'T31.12.11'!O12</f>
        <v>0</v>
      </c>
      <c r="R12" s="69">
        <f>'T31.12.11'!R12</f>
        <v>0</v>
      </c>
      <c r="S12" s="69">
        <f>'M31.12.11'!W13</f>
        <v>0</v>
      </c>
      <c r="T12" s="270">
        <f>'M31.12.11'!Y13</f>
        <v>0</v>
      </c>
      <c r="U12" s="69">
        <f t="shared" si="7"/>
        <v>0</v>
      </c>
      <c r="V12" s="69">
        <f t="shared" si="0"/>
        <v>0</v>
      </c>
      <c r="W12" s="187">
        <f t="shared" si="1"/>
        <v>16.713465867729756</v>
      </c>
      <c r="X12" s="187">
        <f t="shared" si="2"/>
        <v>2.6604378710666214</v>
      </c>
      <c r="Y12" s="187">
        <f t="shared" si="3"/>
        <v>5.904602962224735</v>
      </c>
      <c r="Z12" s="187"/>
      <c r="AA12" s="187"/>
      <c r="AB12" s="188"/>
      <c r="AC12" s="69"/>
      <c r="AD12" s="69">
        <f t="shared" si="4"/>
        <v>25959.069725875004</v>
      </c>
      <c r="AE12" s="69">
        <f>'T31.12.11'!AB12</f>
        <v>5992.694800267953</v>
      </c>
      <c r="AF12" s="69">
        <f>'T31.12.11'!AC12</f>
        <v>19966.37492560705</v>
      </c>
      <c r="AG12" s="69">
        <v>4175328.943641984</v>
      </c>
      <c r="AH12" s="69">
        <v>16620627.447467273</v>
      </c>
      <c r="AI12" s="69">
        <f t="shared" si="5"/>
        <v>20795956.391109258</v>
      </c>
    </row>
    <row r="13" spans="1:35" ht="14.25">
      <c r="A13" s="5">
        <v>6</v>
      </c>
      <c r="B13" s="6" t="s">
        <v>26</v>
      </c>
      <c r="C13" s="71">
        <f>'LL31.12.11'!Q14+'WLL31.12.11'!V14+'WLL31.12.11'!Y14+'M31.12.11'!AE14</f>
        <v>3802530</v>
      </c>
      <c r="D13" s="71">
        <f>'LL31.12.11'!R14+'WLL31.12.11'!W14+'WLL31.12.11'!Z14+'M31.12.11'!AF14</f>
        <v>1917736</v>
      </c>
      <c r="E13" s="69">
        <f t="shared" si="6"/>
        <v>5720266</v>
      </c>
      <c r="F13" s="69"/>
      <c r="G13" s="69">
        <f>E13</f>
        <v>5720266</v>
      </c>
      <c r="H13" s="69">
        <f>'M31.12.11'!G14+'LL31.12.11'!H14</f>
        <v>6858792</v>
      </c>
      <c r="I13" s="69">
        <f>'M31.12.11'!S14+'WLL31.12.11'!M14+'LL31.12.11'!I14</f>
        <v>8197072</v>
      </c>
      <c r="J13" s="69">
        <f>'M31.12.11'!I14</f>
        <v>15602586</v>
      </c>
      <c r="K13" s="69">
        <f>'WLL31.12.11'!G14+'WLL31.12.11'!N14+'LL31.12.11'!J14</f>
        <v>3902604</v>
      </c>
      <c r="L13" s="69">
        <f>'M31.12.11'!N14</f>
        <v>7652235</v>
      </c>
      <c r="M13" s="69">
        <f>'M31.12.11'!K14</f>
        <v>588260</v>
      </c>
      <c r="N13" s="270">
        <f>'M31.12.11'!Z14</f>
        <v>69</v>
      </c>
      <c r="O13" s="69">
        <f>'WLL31.12.11'!H14+'WLL31.12.11'!O14+'LL31.12.11'!K14</f>
        <v>0</v>
      </c>
      <c r="P13" s="69">
        <f>'WLL31.12.11'!I14+'WLL31.12.11'!P14+'LL31.12.11'!L14</f>
        <v>118862</v>
      </c>
      <c r="Q13" s="69">
        <f>'T31.12.11'!O13</f>
        <v>3054752</v>
      </c>
      <c r="R13" s="69">
        <f>'T31.12.11'!R13</f>
        <v>0</v>
      </c>
      <c r="S13" s="69">
        <f>'M31.12.11'!W14</f>
        <v>1149514</v>
      </c>
      <c r="T13" s="270">
        <f>'M31.12.11'!Y14</f>
        <v>31457</v>
      </c>
      <c r="U13" s="69">
        <f t="shared" si="7"/>
        <v>47156203</v>
      </c>
      <c r="V13" s="69">
        <f t="shared" si="0"/>
        <v>52876469</v>
      </c>
      <c r="W13" s="187">
        <f t="shared" si="1"/>
        <v>15.253725781125949</v>
      </c>
      <c r="X13" s="187">
        <f t="shared" si="2"/>
        <v>5.19648108308284</v>
      </c>
      <c r="Y13" s="187">
        <f t="shared" si="3"/>
        <v>9.25114720220873</v>
      </c>
      <c r="Z13" s="187">
        <f>G13/(AC13*1000)*100</f>
        <v>9.25114720220873</v>
      </c>
      <c r="AA13" s="187">
        <f t="shared" si="8"/>
        <v>85.51490407124889</v>
      </c>
      <c r="AB13" s="188">
        <f>G13/V13*100</f>
        <v>10.818169420503477</v>
      </c>
      <c r="AC13" s="69">
        <f>AD13</f>
        <v>61833.04486425505</v>
      </c>
      <c r="AD13" s="69">
        <f t="shared" si="4"/>
        <v>61833.04486425505</v>
      </c>
      <c r="AE13" s="69">
        <f>'T31.12.11'!AB13</f>
        <v>24928.532573366592</v>
      </c>
      <c r="AF13" s="69">
        <f>'T31.12.11'!AC13</f>
        <v>36904.51229088846</v>
      </c>
      <c r="AG13" s="69">
        <v>19007152.295442946</v>
      </c>
      <c r="AH13" s="69">
        <v>31968350.23018353</v>
      </c>
      <c r="AI13" s="69">
        <f t="shared" si="5"/>
        <v>50975502.52562648</v>
      </c>
    </row>
    <row r="14" spans="1:35" ht="14.25">
      <c r="A14" s="5">
        <v>7</v>
      </c>
      <c r="B14" s="6" t="s">
        <v>27</v>
      </c>
      <c r="C14" s="71">
        <f>'LL31.12.11'!Q15+'WLL31.12.11'!V15+'WLL31.12.11'!Y15+'M31.12.11'!AE15</f>
        <v>1464087</v>
      </c>
      <c r="D14" s="71">
        <f>'LL31.12.11'!R15+'WLL31.12.11'!W15+'WLL31.12.11'!Z15+'M31.12.11'!AF15</f>
        <v>2019512</v>
      </c>
      <c r="E14" s="69">
        <f t="shared" si="6"/>
        <v>3483599</v>
      </c>
      <c r="F14" s="69"/>
      <c r="G14" s="69">
        <f>E14</f>
        <v>3483599</v>
      </c>
      <c r="H14" s="69">
        <f>'M31.12.11'!G15+'LL31.12.11'!H15</f>
        <v>2296395</v>
      </c>
      <c r="I14" s="69">
        <f>'M31.12.11'!S15+'WLL31.12.11'!M15+'LL31.12.11'!I15</f>
        <v>4255829</v>
      </c>
      <c r="J14" s="69">
        <f>'M31.12.11'!I15</f>
        <v>4318417</v>
      </c>
      <c r="K14" s="69">
        <f>'WLL31.12.11'!G15+'WLL31.12.11'!N15+'LL31.12.11'!J15</f>
        <v>2798628</v>
      </c>
      <c r="L14" s="69">
        <f>'M31.12.11'!N15</f>
        <v>3404573</v>
      </c>
      <c r="M14" s="69">
        <f>'M31.12.11'!K15</f>
        <v>557768</v>
      </c>
      <c r="N14" s="270">
        <f>'M31.12.11'!Z15</f>
        <v>95</v>
      </c>
      <c r="O14" s="69">
        <f>'WLL31.12.11'!H15+'WLL31.12.11'!O15+'LL31.12.11'!K15</f>
        <v>0</v>
      </c>
      <c r="P14" s="69">
        <f>'WLL31.12.11'!I15+'WLL31.12.11'!P15+'LL31.12.11'!L15</f>
        <v>221355</v>
      </c>
      <c r="Q14" s="69">
        <f>'T31.12.11'!O14</f>
        <v>165</v>
      </c>
      <c r="R14" s="69">
        <f>'T31.12.11'!R14</f>
        <v>0</v>
      </c>
      <c r="S14" s="69">
        <f>'M31.12.11'!W15</f>
        <v>773634</v>
      </c>
      <c r="T14" s="270">
        <f>'M31.12.11'!Y15</f>
        <v>14177</v>
      </c>
      <c r="U14" s="69">
        <f t="shared" si="7"/>
        <v>18641036</v>
      </c>
      <c r="V14" s="69">
        <f t="shared" si="0"/>
        <v>22124635</v>
      </c>
      <c r="W14" s="187">
        <f t="shared" si="1"/>
        <v>16.92527681904046</v>
      </c>
      <c r="X14" s="187">
        <f t="shared" si="2"/>
        <v>11.831409594108322</v>
      </c>
      <c r="Y14" s="187">
        <f t="shared" si="3"/>
        <v>13.544650207989342</v>
      </c>
      <c r="Z14" s="187">
        <f>G14/(AC14*1000)*100</f>
        <v>13.544650207989342</v>
      </c>
      <c r="AA14" s="187">
        <f t="shared" si="8"/>
        <v>86.02323116249553</v>
      </c>
      <c r="AB14" s="188">
        <f>G14/V14*100</f>
        <v>15.745339979620002</v>
      </c>
      <c r="AC14" s="69">
        <f>AD14</f>
        <v>25719.37219866476</v>
      </c>
      <c r="AD14" s="69">
        <f t="shared" si="4"/>
        <v>25719.37219866476</v>
      </c>
      <c r="AE14" s="69">
        <f>'T31.12.11'!AB14</f>
        <v>8650.298696166337</v>
      </c>
      <c r="AF14" s="69">
        <f>'T31.12.11'!AC14</f>
        <v>17069.073502498424</v>
      </c>
      <c r="AG14" s="69">
        <v>6114139.1012478005</v>
      </c>
      <c r="AH14" s="69">
        <v>14968849.58738658</v>
      </c>
      <c r="AI14" s="69">
        <f t="shared" si="5"/>
        <v>21082988.68863438</v>
      </c>
    </row>
    <row r="15" spans="1:35" ht="14.25">
      <c r="A15" s="5">
        <v>8</v>
      </c>
      <c r="B15" s="6" t="s">
        <v>28</v>
      </c>
      <c r="C15" s="71">
        <f>'LL31.12.11'!Q16+'WLL31.12.11'!V16+'WLL31.12.11'!Y16+'M31.12.11'!AE16</f>
        <v>720130</v>
      </c>
      <c r="D15" s="71">
        <f>'LL31.12.11'!R16+'WLL31.12.11'!W16+'WLL31.12.11'!Z16+'M31.12.11'!AF16</f>
        <v>1309034</v>
      </c>
      <c r="E15" s="69">
        <f t="shared" si="6"/>
        <v>2029164</v>
      </c>
      <c r="F15" s="69"/>
      <c r="G15" s="69">
        <f>E15</f>
        <v>2029164</v>
      </c>
      <c r="H15" s="69">
        <f>'M31.12.11'!G16+'LL31.12.11'!H16</f>
        <v>1774268</v>
      </c>
      <c r="I15" s="69">
        <f>'M31.12.11'!S16+'WLL31.12.11'!M16+'LL31.12.11'!I16</f>
        <v>1851794</v>
      </c>
      <c r="J15" s="69">
        <f>'M31.12.11'!I16</f>
        <v>419262</v>
      </c>
      <c r="K15" s="69">
        <f>'WLL31.12.11'!G16+'WLL31.12.11'!N16+'LL31.12.11'!J16</f>
        <v>399808</v>
      </c>
      <c r="L15" s="69">
        <f>'M31.12.11'!N16</f>
        <v>428431</v>
      </c>
      <c r="M15" s="69">
        <f>'M31.12.11'!K16</f>
        <v>682359</v>
      </c>
      <c r="N15" s="270">
        <f>'M31.12.11'!Z16</f>
        <v>0</v>
      </c>
      <c r="O15" s="69">
        <f>'WLL31.12.11'!H16+'WLL31.12.11'!O16+'LL31.12.11'!K16</f>
        <v>0</v>
      </c>
      <c r="P15" s="69">
        <f>'WLL31.12.11'!I16+'WLL31.12.11'!P16+'LL31.12.11'!L16</f>
        <v>33</v>
      </c>
      <c r="Q15" s="69">
        <f>'T31.12.11'!O15</f>
        <v>61</v>
      </c>
      <c r="R15" s="69">
        <f>'T31.12.11'!R15</f>
        <v>457963</v>
      </c>
      <c r="S15" s="69">
        <f>'M31.12.11'!W16</f>
        <v>78588</v>
      </c>
      <c r="T15" s="270">
        <f>'M31.12.11'!Y16</f>
        <v>0</v>
      </c>
      <c r="U15" s="69">
        <f t="shared" si="7"/>
        <v>6092567</v>
      </c>
      <c r="V15" s="69">
        <f t="shared" si="0"/>
        <v>8121731</v>
      </c>
      <c r="W15" s="187">
        <f t="shared" si="1"/>
        <v>94.25140863472218</v>
      </c>
      <c r="X15" s="187">
        <f t="shared" si="2"/>
        <v>21.263587662545046</v>
      </c>
      <c r="Y15" s="187">
        <f t="shared" si="3"/>
        <v>29.322010410834885</v>
      </c>
      <c r="Z15" s="187">
        <f>G15/(AC15*1000)*100</f>
        <v>29.322010410834885</v>
      </c>
      <c r="AA15" s="187">
        <f t="shared" si="8"/>
        <v>117.36137687047494</v>
      </c>
      <c r="AB15" s="188">
        <f>G15/V15*100</f>
        <v>24.984378330186015</v>
      </c>
      <c r="AC15" s="69">
        <f>AD15</f>
        <v>6920.275832281254</v>
      </c>
      <c r="AD15" s="69">
        <f t="shared" si="4"/>
        <v>6920.275832281254</v>
      </c>
      <c r="AE15" s="69">
        <f>'T31.12.11'!AB15</f>
        <v>764.0522411616291</v>
      </c>
      <c r="AF15" s="69">
        <f>'T31.12.11'!AC15</f>
        <v>6156.223591119625</v>
      </c>
      <c r="AG15" s="69">
        <v>594880.8567659298</v>
      </c>
      <c r="AH15" s="69">
        <v>5482366.869364679</v>
      </c>
      <c r="AI15" s="69">
        <f t="shared" si="5"/>
        <v>6077247.7261306085</v>
      </c>
    </row>
    <row r="16" spans="1:35" ht="14.25">
      <c r="A16" s="5">
        <v>9</v>
      </c>
      <c r="B16" s="6" t="s">
        <v>29</v>
      </c>
      <c r="C16" s="71">
        <f>'LL31.12.11'!Q17+'WLL31.12.11'!V17+'WLL31.12.11'!Y17+'M31.12.11'!AE17</f>
        <v>1034107</v>
      </c>
      <c r="D16" s="71">
        <f>'LL31.12.11'!R17+'WLL31.12.11'!W17+'WLL31.12.11'!Z17+'M31.12.11'!AF17</f>
        <v>164297</v>
      </c>
      <c r="E16" s="69">
        <f t="shared" si="6"/>
        <v>1198404</v>
      </c>
      <c r="F16" s="69"/>
      <c r="G16" s="69">
        <f>E16</f>
        <v>1198404</v>
      </c>
      <c r="H16" s="69">
        <f>'M31.12.11'!G17+'LL31.12.11'!H17</f>
        <v>2012929</v>
      </c>
      <c r="I16" s="69">
        <f>'M31.12.11'!S17+'WLL31.12.11'!M17+'LL31.12.11'!I17</f>
        <v>520980</v>
      </c>
      <c r="J16" s="69">
        <f>'M31.12.11'!I17</f>
        <v>672276</v>
      </c>
      <c r="K16" s="69">
        <f>'WLL31.12.11'!G17+'WLL31.12.11'!N17+'LL31.12.11'!J17</f>
        <v>116142</v>
      </c>
      <c r="L16" s="69">
        <f>'M31.12.11'!N17</f>
        <v>157225</v>
      </c>
      <c r="M16" s="69">
        <f>'M31.12.11'!K17</f>
        <v>1540464</v>
      </c>
      <c r="N16" s="270">
        <f>'M31.12.11'!Z17</f>
        <v>0</v>
      </c>
      <c r="O16" s="69">
        <f>'WLL31.12.11'!H17+'WLL31.12.11'!O17+'LL31.12.11'!K17</f>
        <v>0</v>
      </c>
      <c r="P16" s="69">
        <f>'WLL31.12.11'!I17+'WLL31.12.11'!P17+'LL31.12.11'!L17</f>
        <v>20</v>
      </c>
      <c r="Q16" s="69">
        <f>'T31.12.11'!O16</f>
        <v>23</v>
      </c>
      <c r="R16" s="69">
        <f>'T31.12.11'!R16</f>
        <v>0</v>
      </c>
      <c r="S16" s="69">
        <f>'M31.12.11'!W17</f>
        <v>0</v>
      </c>
      <c r="T16" s="270">
        <f>'M31.12.11'!Y17</f>
        <v>0</v>
      </c>
      <c r="U16" s="69">
        <f t="shared" si="7"/>
        <v>5020059</v>
      </c>
      <c r="V16" s="69">
        <f t="shared" si="0"/>
        <v>6218463</v>
      </c>
      <c r="W16" s="187">
        <f t="shared" si="1"/>
        <v>30.20339982715837</v>
      </c>
      <c r="X16" s="187">
        <f t="shared" si="2"/>
        <v>1.758855817805605</v>
      </c>
      <c r="Y16" s="187">
        <f t="shared" si="3"/>
        <v>9.388246654244918</v>
      </c>
      <c r="Z16" s="187">
        <f>G16/(AC16*1000)*100</f>
        <v>9.388246654244918</v>
      </c>
      <c r="AA16" s="187">
        <f t="shared" si="8"/>
        <v>48.715178232295465</v>
      </c>
      <c r="AB16" s="188">
        <f>G16/V16*100</f>
        <v>19.271707494279536</v>
      </c>
      <c r="AC16" s="69">
        <f>AD16</f>
        <v>12764.939441148352</v>
      </c>
      <c r="AD16" s="69">
        <f t="shared" si="4"/>
        <v>12764.939441148352</v>
      </c>
      <c r="AE16" s="69">
        <f>'T31.12.11'!AB16</f>
        <v>3423.809921789496</v>
      </c>
      <c r="AF16" s="69">
        <f>'T31.12.11'!AC16</f>
        <v>9341.129519358856</v>
      </c>
      <c r="AG16" s="69">
        <v>2505308.7795849093</v>
      </c>
      <c r="AH16" s="69">
        <v>7564608.153037823</v>
      </c>
      <c r="AI16" s="69">
        <f t="shared" si="5"/>
        <v>10069916.932622733</v>
      </c>
    </row>
    <row r="17" spans="1:35" ht="14.25">
      <c r="A17" s="5">
        <v>10</v>
      </c>
      <c r="B17" s="6" t="s">
        <v>30</v>
      </c>
      <c r="C17" s="71">
        <f>'LL31.12.11'!Q18+'WLL31.12.11'!V18+'WLL31.12.11'!Y18+'M31.12.11'!AE18</f>
        <v>1314377</v>
      </c>
      <c r="D17" s="71">
        <f>'LL31.12.11'!R18+'WLL31.12.11'!W18+'WLL31.12.11'!Z18+'M31.12.11'!AF18</f>
        <v>566019</v>
      </c>
      <c r="E17" s="69">
        <f t="shared" si="6"/>
        <v>1880396</v>
      </c>
      <c r="F17" s="69"/>
      <c r="G17" s="69"/>
      <c r="H17" s="69">
        <f>'M31.12.11'!G18+'LL31.12.11'!H18</f>
        <v>0</v>
      </c>
      <c r="I17" s="69">
        <f>'M31.12.11'!S18+'WLL31.12.11'!M18+'LL31.12.11'!I18</f>
        <v>0</v>
      </c>
      <c r="J17" s="69">
        <f>'M31.12.11'!I18</f>
        <v>0</v>
      </c>
      <c r="K17" s="69">
        <f>'WLL31.12.11'!G18+'WLL31.12.11'!N18+'LL31.12.11'!J18</f>
        <v>0</v>
      </c>
      <c r="L17" s="69">
        <f>'M31.12.11'!N18</f>
        <v>0</v>
      </c>
      <c r="M17" s="69">
        <f>'M31.12.11'!K18</f>
        <v>0</v>
      </c>
      <c r="N17" s="270">
        <f>'M31.12.11'!Z18</f>
        <v>0</v>
      </c>
      <c r="O17" s="69">
        <f>'WLL31.12.11'!H18+'WLL31.12.11'!O18+'LL31.12.11'!K18</f>
        <v>0</v>
      </c>
      <c r="P17" s="69">
        <f>'WLL31.12.11'!I18+'WLL31.12.11'!P18+'LL31.12.11'!L18</f>
        <v>0</v>
      </c>
      <c r="Q17" s="69">
        <f>'T31.12.11'!O17</f>
        <v>0</v>
      </c>
      <c r="R17" s="69">
        <f>'T31.12.11'!R17</f>
        <v>0</v>
      </c>
      <c r="S17" s="69">
        <f>'M31.12.11'!W18</f>
        <v>0</v>
      </c>
      <c r="T17" s="270">
        <f>'M31.12.11'!Y18</f>
        <v>0</v>
      </c>
      <c r="U17" s="69">
        <f t="shared" si="7"/>
        <v>0</v>
      </c>
      <c r="V17" s="69">
        <f t="shared" si="0"/>
        <v>0</v>
      </c>
      <c r="W17" s="187">
        <f t="shared" si="1"/>
        <v>16.845487761216745</v>
      </c>
      <c r="X17" s="187">
        <f t="shared" si="2"/>
        <v>2.202547983150243</v>
      </c>
      <c r="Y17" s="187">
        <f t="shared" si="3"/>
        <v>5.612968311481062</v>
      </c>
      <c r="Z17" s="187"/>
      <c r="AA17" s="187"/>
      <c r="AB17" s="188"/>
      <c r="AC17" s="69"/>
      <c r="AD17" s="69">
        <f t="shared" si="4"/>
        <v>33500.91957857198</v>
      </c>
      <c r="AE17" s="69">
        <f>'T31.12.11'!AB17</f>
        <v>7802.546406676815</v>
      </c>
      <c r="AF17" s="69">
        <f>'T31.12.11'!AC17</f>
        <v>25698.37317189516</v>
      </c>
      <c r="AG17" s="69">
        <v>5986696.638801611</v>
      </c>
      <c r="AH17" s="69">
        <v>20922730.927083485</v>
      </c>
      <c r="AI17" s="69">
        <f t="shared" si="5"/>
        <v>26909427.565885097</v>
      </c>
    </row>
    <row r="18" spans="1:35" ht="14.25">
      <c r="A18" s="5">
        <v>11</v>
      </c>
      <c r="B18" s="6" t="s">
        <v>31</v>
      </c>
      <c r="C18" s="71">
        <f>'LL31.12.11'!Q19+'WLL31.12.11'!V19+'WLL31.12.11'!Y19+'M31.12.11'!AE19</f>
        <v>6801427</v>
      </c>
      <c r="D18" s="71">
        <f>'LL31.12.11'!R19+'WLL31.12.11'!W19+'WLL31.12.11'!Z19+'M31.12.11'!AF19</f>
        <v>1748165</v>
      </c>
      <c r="E18" s="69">
        <f t="shared" si="6"/>
        <v>8549592</v>
      </c>
      <c r="F18" s="69"/>
      <c r="G18" s="69">
        <f>E18</f>
        <v>8549592</v>
      </c>
      <c r="H18" s="69">
        <f>'M31.12.11'!G19+'LL31.12.11'!H19</f>
        <v>15736494</v>
      </c>
      <c r="I18" s="69">
        <f>'M31.12.11'!S19+'WLL31.12.11'!M19+'LL31.12.11'!I19</f>
        <v>7993252</v>
      </c>
      <c r="J18" s="69">
        <f>'M31.12.11'!I19</f>
        <v>6592047</v>
      </c>
      <c r="K18" s="69">
        <f>'WLL31.12.11'!G19+'WLL31.12.11'!N19+'LL31.12.11'!J19</f>
        <v>6915370</v>
      </c>
      <c r="L18" s="69">
        <f>'M31.12.11'!N19</f>
        <v>5353391</v>
      </c>
      <c r="M18" s="69">
        <f>'M31.12.11'!K19</f>
        <v>1709850</v>
      </c>
      <c r="N18" s="270">
        <f>'M31.12.11'!Z19</f>
        <v>521</v>
      </c>
      <c r="O18" s="69">
        <f>'WLL31.12.11'!H19+'WLL31.12.11'!O19+'LL31.12.11'!K19</f>
        <v>0</v>
      </c>
      <c r="P18" s="69">
        <f>'WLL31.12.11'!I19+'WLL31.12.11'!P19+'LL31.12.11'!L19</f>
        <v>2046800</v>
      </c>
      <c r="Q18" s="69">
        <f>'T31.12.11'!O18</f>
        <v>1572226</v>
      </c>
      <c r="R18" s="69">
        <f>'T31.12.11'!R18</f>
        <v>0</v>
      </c>
      <c r="S18" s="69">
        <f>'M31.12.11'!W19</f>
        <v>11946</v>
      </c>
      <c r="T18" s="270">
        <f>'M31.12.11'!Y19</f>
        <v>27844</v>
      </c>
      <c r="U18" s="69">
        <f t="shared" si="7"/>
        <v>47959741</v>
      </c>
      <c r="V18" s="69">
        <f t="shared" si="0"/>
        <v>56509333</v>
      </c>
      <c r="W18" s="187">
        <f t="shared" si="1"/>
        <v>29.58013292018743</v>
      </c>
      <c r="X18" s="187">
        <f t="shared" si="2"/>
        <v>4.501758552608308</v>
      </c>
      <c r="Y18" s="187">
        <f t="shared" si="3"/>
        <v>13.828437170134078</v>
      </c>
      <c r="Z18" s="187">
        <f>G18/(AC18*1000)*100</f>
        <v>13.828437170134078</v>
      </c>
      <c r="AA18" s="187">
        <f t="shared" si="8"/>
        <v>91.40035698974691</v>
      </c>
      <c r="AB18" s="188">
        <f>G18/V18*100</f>
        <v>15.129522056117702</v>
      </c>
      <c r="AC18" s="69">
        <f>AD18</f>
        <v>61826.16223954037</v>
      </c>
      <c r="AD18" s="69">
        <f t="shared" si="4"/>
        <v>61826.16223954037</v>
      </c>
      <c r="AE18" s="69">
        <f>'T31.12.11'!AB18</f>
        <v>22993.226630696638</v>
      </c>
      <c r="AF18" s="69">
        <f>'T31.12.11'!AC18</f>
        <v>38832.935608843734</v>
      </c>
      <c r="AG18" s="69">
        <v>17919858.030487653</v>
      </c>
      <c r="AH18" s="69">
        <v>34814100.213051744</v>
      </c>
      <c r="AI18" s="69">
        <f t="shared" si="5"/>
        <v>52733958.24353939</v>
      </c>
    </row>
    <row r="19" spans="1:35" ht="14.25">
      <c r="A19" s="5">
        <v>12</v>
      </c>
      <c r="B19" s="6" t="s">
        <v>32</v>
      </c>
      <c r="C19" s="71">
        <f>'LL31.12.11'!Q20+'WLL31.12.11'!V20+'WLL31.12.11'!Y20+'M31.12.11'!AE20</f>
        <v>4819961</v>
      </c>
      <c r="D19" s="71">
        <f>'LL31.12.11'!R20+'WLL31.12.11'!W20+'WLL31.12.11'!Z20+'M31.12.11'!AF20</f>
        <v>5070779</v>
      </c>
      <c r="E19" s="69">
        <f t="shared" si="6"/>
        <v>9890740</v>
      </c>
      <c r="F19" s="69"/>
      <c r="G19" s="69">
        <f>E19</f>
        <v>9890740</v>
      </c>
      <c r="H19" s="69">
        <f>'M31.12.11'!G20+'LL31.12.11'!H20</f>
        <v>3554920</v>
      </c>
      <c r="I19" s="69">
        <f>'M31.12.11'!S20+'WLL31.12.11'!M20+'LL31.12.11'!I20</f>
        <v>4290654</v>
      </c>
      <c r="J19" s="69">
        <f>'M31.12.11'!I20</f>
        <v>5809868</v>
      </c>
      <c r="K19" s="69">
        <f>'WLL31.12.11'!G20+'WLL31.12.11'!N20+'LL31.12.11'!J20</f>
        <v>2345952</v>
      </c>
      <c r="L19" s="69">
        <f>'M31.12.11'!N20</f>
        <v>7424470</v>
      </c>
      <c r="M19" s="69">
        <f>'M31.12.11'!K20</f>
        <v>2451546</v>
      </c>
      <c r="N19" s="270">
        <f>'M31.12.11'!Z20</f>
        <v>0</v>
      </c>
      <c r="O19" s="69">
        <f>'WLL31.12.11'!H20+'WLL31.12.11'!O20+'LL31.12.11'!K20</f>
        <v>0</v>
      </c>
      <c r="P19" s="69">
        <f>'WLL31.12.11'!I20+'WLL31.12.11'!P20+'LL31.12.11'!L20</f>
        <v>613862</v>
      </c>
      <c r="Q19" s="69">
        <f>'T31.12.11'!O19</f>
        <v>719519</v>
      </c>
      <c r="R19" s="69">
        <f>'T31.12.11'!R19</f>
        <v>0</v>
      </c>
      <c r="S19" s="69">
        <f>'M31.12.11'!W20</f>
        <v>247419</v>
      </c>
      <c r="T19" s="270">
        <f>'M31.12.11'!Y20</f>
        <v>12246</v>
      </c>
      <c r="U19" s="69">
        <f t="shared" si="7"/>
        <v>27470456</v>
      </c>
      <c r="V19" s="69">
        <f t="shared" si="0"/>
        <v>37361196</v>
      </c>
      <c r="W19" s="187">
        <f t="shared" si="1"/>
        <v>56.1904570237989</v>
      </c>
      <c r="X19" s="187">
        <f t="shared" si="2"/>
        <v>20.289362545023007</v>
      </c>
      <c r="Y19" s="187">
        <f t="shared" si="3"/>
        <v>29.462854482770773</v>
      </c>
      <c r="Z19" s="187">
        <f>G19/(AC19*1000)*100</f>
        <v>29.462854482770773</v>
      </c>
      <c r="AA19" s="187">
        <f t="shared" si="8"/>
        <v>111.2927325003263</v>
      </c>
      <c r="AB19" s="188">
        <f>G19/V19*100</f>
        <v>26.47329598335128</v>
      </c>
      <c r="AC19" s="69">
        <f>AD19</f>
        <v>33570.20279818402</v>
      </c>
      <c r="AD19" s="69">
        <f t="shared" si="4"/>
        <v>33570.20279818402</v>
      </c>
      <c r="AE19" s="69">
        <f>'T31.12.11'!AB19</f>
        <v>8577.899620852975</v>
      </c>
      <c r="AF19" s="69">
        <f>'T31.12.11'!AC19</f>
        <v>24992.303177331047</v>
      </c>
      <c r="AG19" s="69">
        <v>8294083.17746361</v>
      </c>
      <c r="AH19" s="69">
        <v>23605130.641880594</v>
      </c>
      <c r="AI19" s="69">
        <f t="shared" si="5"/>
        <v>31899213.819344204</v>
      </c>
    </row>
    <row r="20" spans="1:35" ht="14.25">
      <c r="A20" s="5">
        <v>13</v>
      </c>
      <c r="B20" s="6" t="s">
        <v>33</v>
      </c>
      <c r="C20" s="71">
        <f>'LL31.12.11'!Q21+'WLL31.12.11'!V21+'WLL31.12.11'!Y21+'M31.12.11'!AE21</f>
        <v>2732107</v>
      </c>
      <c r="D20" s="71">
        <f>'LL31.12.11'!R21+'WLL31.12.11'!W21+'WLL31.12.11'!Z21+'M31.12.11'!AF21</f>
        <v>1366385</v>
      </c>
      <c r="E20" s="69">
        <f t="shared" si="6"/>
        <v>4098492</v>
      </c>
      <c r="F20" s="69"/>
      <c r="G20" s="69">
        <f>E20+E12</f>
        <v>5631272</v>
      </c>
      <c r="H20" s="69">
        <f>'M31.12.11'!G21+'LL31.12.11'!H21</f>
        <v>9893556</v>
      </c>
      <c r="I20" s="69">
        <f>'M31.12.11'!S21+'WLL31.12.11'!M21+'LL31.12.11'!I21</f>
        <v>12283965</v>
      </c>
      <c r="J20" s="69">
        <f>'M31.12.11'!I21</f>
        <v>3689068</v>
      </c>
      <c r="K20" s="69">
        <f>'WLL31.12.11'!G21+'WLL31.12.11'!N21+'LL31.12.11'!J21</f>
        <v>4765056</v>
      </c>
      <c r="L20" s="69">
        <f>'M31.12.11'!N21</f>
        <v>13149755</v>
      </c>
      <c r="M20" s="69">
        <f>'M31.12.11'!K21</f>
        <v>800335</v>
      </c>
      <c r="N20" s="270">
        <f>'M31.12.11'!Z21</f>
        <v>220</v>
      </c>
      <c r="O20" s="69">
        <f>'WLL31.12.11'!H21+'WLL31.12.11'!O21+'LL31.12.11'!K21</f>
        <v>0</v>
      </c>
      <c r="P20" s="69">
        <f>'WLL31.12.11'!I21+'WLL31.12.11'!P21+'LL31.12.11'!L21</f>
        <v>1772</v>
      </c>
      <c r="Q20" s="69">
        <f>'T31.12.11'!O20</f>
        <v>769</v>
      </c>
      <c r="R20" s="69">
        <f>'T31.12.11'!R20</f>
        <v>0</v>
      </c>
      <c r="S20" s="69">
        <f>'M31.12.11'!W21</f>
        <v>1062933</v>
      </c>
      <c r="T20" s="270">
        <f>'M31.12.11'!Y21</f>
        <v>73767</v>
      </c>
      <c r="U20" s="69">
        <f t="shared" si="7"/>
        <v>45721196</v>
      </c>
      <c r="V20" s="69">
        <f t="shared" si="0"/>
        <v>51352468</v>
      </c>
      <c r="W20" s="187">
        <f t="shared" si="1"/>
        <v>13.397786040400527</v>
      </c>
      <c r="X20" s="187">
        <f t="shared" si="2"/>
        <v>2.5647635793185968</v>
      </c>
      <c r="Y20" s="187">
        <f t="shared" si="3"/>
        <v>5.563500240082911</v>
      </c>
      <c r="Z20" s="187">
        <f>G20/(AC20*1000)*100</f>
        <v>5.652379227247127</v>
      </c>
      <c r="AA20" s="187">
        <f t="shared" si="8"/>
        <v>51.54494817353393</v>
      </c>
      <c r="AB20" s="188">
        <f>G20/V20*100</f>
        <v>10.965922806280703</v>
      </c>
      <c r="AC20" s="69">
        <f>AD20+AD12</f>
        <v>99626.57800549935</v>
      </c>
      <c r="AD20" s="69">
        <f t="shared" si="4"/>
        <v>73667.50827962435</v>
      </c>
      <c r="AE20" s="69">
        <f>'T31.12.11'!AB20</f>
        <v>20392.22743042345</v>
      </c>
      <c r="AF20" s="69">
        <f>'T31.12.11'!AC20</f>
        <v>53275.280849200906</v>
      </c>
      <c r="AG20" s="69">
        <v>16102589.934285555</v>
      </c>
      <c r="AH20" s="69">
        <v>44282527.572407804</v>
      </c>
      <c r="AI20" s="69">
        <f t="shared" si="5"/>
        <v>60385117.50669336</v>
      </c>
    </row>
    <row r="21" spans="1:35" ht="14.25">
      <c r="A21" s="5">
        <v>14</v>
      </c>
      <c r="B21" s="6" t="s">
        <v>34</v>
      </c>
      <c r="C21" s="71">
        <f>'LL31.12.11'!Q22+'WLL31.12.11'!V22+'WLL31.12.11'!Y22+'M31.12.11'!AE22</f>
        <v>5338141</v>
      </c>
      <c r="D21" s="71">
        <f>'LL31.12.11'!R22+'WLL31.12.11'!W22+'WLL31.12.11'!Z22+'M31.12.11'!AF22</f>
        <v>2838616</v>
      </c>
      <c r="E21" s="69">
        <f>C21+D21</f>
        <v>8176757</v>
      </c>
      <c r="F21" s="69"/>
      <c r="G21" s="69">
        <f>E21</f>
        <v>8176757</v>
      </c>
      <c r="H21" s="69">
        <f>'M31.12.11'!G22+'LL31.12.11'!H22</f>
        <v>9384778</v>
      </c>
      <c r="I21" s="69">
        <f>'M31.12.11'!S22+'WLL31.12.11'!M22+'LL31.12.11'!I22</f>
        <v>10842037</v>
      </c>
      <c r="J21" s="69">
        <f>'M31.12.11'!I22</f>
        <v>12564117</v>
      </c>
      <c r="K21" s="69">
        <f>'WLL31.12.11'!G22+'WLL31.12.11'!N22+'LL31.12.11'!J22</f>
        <v>9665575</v>
      </c>
      <c r="L21" s="69">
        <f>'M31.12.11'!N22</f>
        <v>14847286</v>
      </c>
      <c r="M21" s="69">
        <f>'M31.12.11'!K22</f>
        <v>1194827</v>
      </c>
      <c r="N21" s="270">
        <f>'M31.12.11'!Z22</f>
        <v>325</v>
      </c>
      <c r="O21" s="69">
        <f>'WLL31.12.11'!H22+'WLL31.12.11'!O22+'LL31.12.11'!K22</f>
        <v>0</v>
      </c>
      <c r="P21" s="69">
        <f>'WLL31.12.11'!I22+'WLL31.12.11'!P22+'LL31.12.11'!L22</f>
        <v>679159</v>
      </c>
      <c r="Q21" s="69">
        <f>'T31.12.11'!O21</f>
        <v>3865221</v>
      </c>
      <c r="R21" s="69">
        <f>'T31.12.11'!R21</f>
        <v>0</v>
      </c>
      <c r="S21" s="69">
        <f>'M31.12.11'!W22</f>
        <v>13739</v>
      </c>
      <c r="T21" s="270">
        <f>'M31.12.11'!Y22</f>
        <v>33768</v>
      </c>
      <c r="U21" s="69">
        <f t="shared" si="7"/>
        <v>63090832</v>
      </c>
      <c r="V21" s="69">
        <f t="shared" si="0"/>
        <v>71267589</v>
      </c>
      <c r="W21" s="187">
        <f t="shared" si="1"/>
        <v>16.971628234238377</v>
      </c>
      <c r="X21" s="187">
        <f t="shared" si="2"/>
        <v>4.745502370057938</v>
      </c>
      <c r="Y21" s="187">
        <f t="shared" si="3"/>
        <v>8.958836708481197</v>
      </c>
      <c r="Z21" s="187">
        <f>G21/(AC21*1000)*100</f>
        <v>8.958836708481197</v>
      </c>
      <c r="AA21" s="187">
        <f t="shared" si="8"/>
        <v>78.08409770012132</v>
      </c>
      <c r="AB21" s="188">
        <f>G21/V21*100</f>
        <v>11.473317835966078</v>
      </c>
      <c r="AC21" s="69">
        <f>AD21</f>
        <v>91270.29843349177</v>
      </c>
      <c r="AD21" s="69">
        <f t="shared" si="4"/>
        <v>91270.29843349177</v>
      </c>
      <c r="AE21" s="69">
        <f>'T31.12.11'!AB21</f>
        <v>31453.322723808513</v>
      </c>
      <c r="AF21" s="69">
        <f>'T31.12.11'!AC21</f>
        <v>59816.97570968326</v>
      </c>
      <c r="AG21" s="69">
        <v>25058603.980361335</v>
      </c>
      <c r="AH21" s="69">
        <v>56407642.20004471</v>
      </c>
      <c r="AI21" s="69">
        <f t="shared" si="5"/>
        <v>81466246.18040603</v>
      </c>
    </row>
    <row r="22" spans="1:35" ht="14.25">
      <c r="A22" s="5">
        <v>15</v>
      </c>
      <c r="B22" s="6" t="s">
        <v>35</v>
      </c>
      <c r="C22" s="71">
        <f>'LL31.12.11'!Q23+'WLL31.12.11'!V23+'WLL31.12.11'!Y23+'M31.12.11'!AE23</f>
        <v>586072</v>
      </c>
      <c r="D22" s="71">
        <f>'LL31.12.11'!R23+'WLL31.12.11'!W23+'WLL31.12.11'!Z23+'M31.12.11'!AF23</f>
        <v>311743</v>
      </c>
      <c r="E22" s="69">
        <f t="shared" si="6"/>
        <v>897815</v>
      </c>
      <c r="F22" s="69"/>
      <c r="G22" s="69">
        <f>E22+E23</f>
        <v>1806471</v>
      </c>
      <c r="H22" s="69">
        <f>'M31.12.11'!G23+'LL31.12.11'!H23</f>
        <v>2183305</v>
      </c>
      <c r="I22" s="69">
        <f>'M31.12.11'!S23+'WLL31.12.11'!M23+'LL31.12.11'!I23</f>
        <v>874352</v>
      </c>
      <c r="J22" s="69">
        <f>'M31.12.11'!I23</f>
        <v>936435</v>
      </c>
      <c r="K22" s="69">
        <f>'WLL31.12.11'!G23+'WLL31.12.11'!N23+'LL31.12.11'!J23</f>
        <v>76142</v>
      </c>
      <c r="L22" s="69">
        <f>'M31.12.11'!N23</f>
        <v>203796</v>
      </c>
      <c r="M22" s="69">
        <f>'M31.12.11'!K23</f>
        <v>2404365</v>
      </c>
      <c r="N22" s="270">
        <f>'M31.12.11'!Z23</f>
        <v>41</v>
      </c>
      <c r="O22" s="69">
        <f>'WLL31.12.11'!H23+'WLL31.12.11'!O23+'LL31.12.11'!K23</f>
        <v>0</v>
      </c>
      <c r="P22" s="69">
        <f>'WLL31.12.11'!I23+'WLL31.12.11'!P23+'LL31.12.11'!L23</f>
        <v>150</v>
      </c>
      <c r="Q22" s="69">
        <f>'T31.12.11'!O22</f>
        <v>32</v>
      </c>
      <c r="R22" s="69">
        <f>'T31.12.11'!R22</f>
        <v>34536</v>
      </c>
      <c r="S22" s="69">
        <f>'M31.12.11'!W23</f>
        <v>0</v>
      </c>
      <c r="T22" s="270">
        <f>'M31.12.11'!Y23</f>
        <v>0</v>
      </c>
      <c r="U22" s="69">
        <f t="shared" si="7"/>
        <v>6713154</v>
      </c>
      <c r="V22" s="69">
        <f t="shared" si="0"/>
        <v>8519625</v>
      </c>
      <c r="W22" s="187">
        <f t="shared" si="1"/>
        <v>30.725061234065272</v>
      </c>
      <c r="X22" s="187">
        <f t="shared" si="2"/>
        <v>5.2519102022332</v>
      </c>
      <c r="Y22" s="187">
        <f t="shared" si="3"/>
        <v>11.446941132637326</v>
      </c>
      <c r="Z22" s="187">
        <f>G22/(AC22*1000)*100</f>
        <v>12.912182770212135</v>
      </c>
      <c r="AA22" s="187">
        <f t="shared" si="8"/>
        <v>60.89605376098955</v>
      </c>
      <c r="AB22" s="188">
        <f>G22/V22*100</f>
        <v>21.203644526607686</v>
      </c>
      <c r="AC22" s="69">
        <f>AD22+AD23</f>
        <v>13990.438581518942</v>
      </c>
      <c r="AD22" s="69">
        <f t="shared" si="4"/>
        <v>7843.274369955176</v>
      </c>
      <c r="AE22" s="69">
        <f>'T31.12.11'!AB22</f>
        <v>1907.4721952066102</v>
      </c>
      <c r="AF22" s="69">
        <f>'T31.12.11'!AC22</f>
        <v>5935.802174748565</v>
      </c>
      <c r="AG22" s="69">
        <v>1436746.244734193</v>
      </c>
      <c r="AH22" s="69">
        <v>4951548.718636215</v>
      </c>
      <c r="AI22" s="69">
        <f t="shared" si="5"/>
        <v>6388294.963370408</v>
      </c>
    </row>
    <row r="23" spans="1:35" ht="14.25">
      <c r="A23" s="5">
        <v>16</v>
      </c>
      <c r="B23" s="6" t="s">
        <v>36</v>
      </c>
      <c r="C23" s="71">
        <f>'LL31.12.11'!Q24+'WLL31.12.11'!V24+'WLL31.12.11'!Y24+'M31.12.11'!AE24</f>
        <v>543628</v>
      </c>
      <c r="D23" s="71">
        <f>'LL31.12.11'!R24+'WLL31.12.11'!W24+'WLL31.12.11'!Z24+'M31.12.11'!AF24</f>
        <v>365028</v>
      </c>
      <c r="E23" s="69">
        <f t="shared" si="6"/>
        <v>908656</v>
      </c>
      <c r="F23" s="69"/>
      <c r="G23" s="69"/>
      <c r="H23" s="69">
        <f>'M31.12.11'!G24+'LL31.12.11'!H24</f>
        <v>0</v>
      </c>
      <c r="I23" s="69">
        <f>'M31.12.11'!S24+'WLL31.12.11'!M24+'LL31.12.11'!I24</f>
        <v>0</v>
      </c>
      <c r="J23" s="69">
        <f>'M31.12.11'!I24</f>
        <v>0</v>
      </c>
      <c r="K23" s="69">
        <f>'WLL31.12.11'!G24+'WLL31.12.11'!N24+'LL31.12.11'!J24</f>
        <v>0</v>
      </c>
      <c r="L23" s="69">
        <f>'M31.12.11'!N24</f>
        <v>0</v>
      </c>
      <c r="M23" s="69">
        <f>'M31.12.11'!K24</f>
        <v>0</v>
      </c>
      <c r="N23" s="270">
        <f>'M31.12.11'!Z24</f>
        <v>0</v>
      </c>
      <c r="O23" s="69">
        <f>'WLL31.12.11'!H24+'WLL31.12.11'!O24+'LL31.12.11'!K24</f>
        <v>0</v>
      </c>
      <c r="P23" s="69">
        <f>'WLL31.12.11'!I24+'WLL31.12.11'!P24+'LL31.12.11'!L24</f>
        <v>0</v>
      </c>
      <c r="Q23" s="69">
        <f>'T31.12.11'!O23</f>
        <v>0</v>
      </c>
      <c r="R23" s="69">
        <f>'T31.12.11'!R23</f>
        <v>0</v>
      </c>
      <c r="S23" s="69">
        <f>'M31.12.11'!W24</f>
        <v>0</v>
      </c>
      <c r="T23" s="270">
        <f>'M31.12.11'!Y24</f>
        <v>0</v>
      </c>
      <c r="U23" s="69">
        <f t="shared" si="7"/>
        <v>0</v>
      </c>
      <c r="V23" s="69">
        <f t="shared" si="0"/>
        <v>0</v>
      </c>
      <c r="W23" s="187">
        <f t="shared" si="1"/>
        <v>37.196804413063546</v>
      </c>
      <c r="X23" s="187">
        <f t="shared" si="2"/>
        <v>7.790300224638871</v>
      </c>
      <c r="Y23" s="187">
        <f t="shared" si="3"/>
        <v>14.781710211851468</v>
      </c>
      <c r="Z23" s="187"/>
      <c r="AA23" s="187"/>
      <c r="AB23" s="188"/>
      <c r="AC23" s="69"/>
      <c r="AD23" s="69">
        <f t="shared" si="4"/>
        <v>6147.164211563766</v>
      </c>
      <c r="AE23" s="69">
        <f>'T31.12.11'!AB23</f>
        <v>1461.4911376878317</v>
      </c>
      <c r="AF23" s="69">
        <f>'T31.12.11'!AC23</f>
        <v>4685.673073875934</v>
      </c>
      <c r="AG23" s="69">
        <v>1145918.7558733525</v>
      </c>
      <c r="AH23" s="69">
        <v>4322467.895077089</v>
      </c>
      <c r="AI23" s="69">
        <f t="shared" si="5"/>
        <v>5468386.650950441</v>
      </c>
    </row>
    <row r="24" spans="1:35" ht="14.25">
      <c r="A24" s="5">
        <v>17</v>
      </c>
      <c r="B24" s="6" t="s">
        <v>37</v>
      </c>
      <c r="C24" s="71">
        <f>'LL31.12.11'!Q25+'WLL31.12.11'!V25+'WLL31.12.11'!Y25+'M31.12.11'!AE25</f>
        <v>2748460</v>
      </c>
      <c r="D24" s="71">
        <f>'LL31.12.11'!R25+'WLL31.12.11'!W25+'WLL31.12.11'!Z25+'M31.12.11'!AF25</f>
        <v>1941984</v>
      </c>
      <c r="E24" s="69">
        <f t="shared" si="6"/>
        <v>4690444</v>
      </c>
      <c r="F24" s="69"/>
      <c r="G24" s="69">
        <f>E24</f>
        <v>4690444</v>
      </c>
      <c r="H24" s="69">
        <f>'M31.12.11'!G25+'LL31.12.11'!H25</f>
        <v>5844248</v>
      </c>
      <c r="I24" s="69">
        <f>'M31.12.11'!S25+'WLL31.12.11'!M25+'LL31.12.11'!I25</f>
        <v>4735653</v>
      </c>
      <c r="J24" s="69">
        <f>'M31.12.11'!I25</f>
        <v>2469064</v>
      </c>
      <c r="K24" s="69">
        <f>'WLL31.12.11'!G25+'WLL31.12.11'!N25+'LL31.12.11'!J25</f>
        <v>2400730</v>
      </c>
      <c r="L24" s="69">
        <f>'M31.12.11'!N25</f>
        <v>904833</v>
      </c>
      <c r="M24" s="69">
        <f>'M31.12.11'!K25</f>
        <v>2698928</v>
      </c>
      <c r="N24" s="270">
        <f>'M31.12.11'!Z25</f>
        <v>912</v>
      </c>
      <c r="O24" s="69">
        <f>'WLL31.12.11'!H25+'WLL31.12.11'!O25+'LL31.12.11'!K25</f>
        <v>0</v>
      </c>
      <c r="P24" s="69">
        <f>'WLL31.12.11'!I25+'WLL31.12.11'!P25+'LL31.12.11'!L25</f>
        <v>285</v>
      </c>
      <c r="Q24" s="69">
        <f>'T31.12.11'!O24</f>
        <v>1297817</v>
      </c>
      <c r="R24" s="69">
        <f>'T31.12.11'!R24</f>
        <v>907306</v>
      </c>
      <c r="S24" s="69">
        <f>'M31.12.11'!W25</f>
        <v>10670</v>
      </c>
      <c r="T24" s="270">
        <f>'M31.12.11'!Y25</f>
        <v>0</v>
      </c>
      <c r="U24" s="69">
        <f t="shared" si="7"/>
        <v>21270446</v>
      </c>
      <c r="V24" s="69">
        <f t="shared" si="0"/>
        <v>25960890</v>
      </c>
      <c r="W24" s="187">
        <f t="shared" si="1"/>
        <v>38.688507816934056</v>
      </c>
      <c r="X24" s="187">
        <f t="shared" si="2"/>
        <v>5.506248762470152</v>
      </c>
      <c r="Y24" s="187">
        <f t="shared" si="3"/>
        <v>11.069468243699534</v>
      </c>
      <c r="Z24" s="187">
        <f>G24/(AC24*1000)*100</f>
        <v>11.069468243699534</v>
      </c>
      <c r="AA24" s="187">
        <f t="shared" si="8"/>
        <v>61.26781333135558</v>
      </c>
      <c r="AB24" s="188">
        <f>G24/V24*100</f>
        <v>18.067346689578052</v>
      </c>
      <c r="AC24" s="69">
        <f>AD24</f>
        <v>42372.80325249304</v>
      </c>
      <c r="AD24" s="69">
        <f t="shared" si="4"/>
        <v>42372.80325249304</v>
      </c>
      <c r="AE24" s="69">
        <f>'T31.12.11'!AB24</f>
        <v>7104.073418921037</v>
      </c>
      <c r="AF24" s="69">
        <f>'T31.12.11'!AC24</f>
        <v>35268.729833572004</v>
      </c>
      <c r="AG24" s="69">
        <v>5496317.981234442</v>
      </c>
      <c r="AH24" s="69">
        <v>31210601.960714735</v>
      </c>
      <c r="AI24" s="69">
        <f t="shared" si="5"/>
        <v>36706919.941949174</v>
      </c>
    </row>
    <row r="25" spans="1:35" ht="14.25">
      <c r="A25" s="5">
        <v>18</v>
      </c>
      <c r="B25" s="6" t="s">
        <v>38</v>
      </c>
      <c r="C25" s="71">
        <f>'LL31.12.11'!Q26+'WLL31.12.11'!V26+'WLL31.12.11'!Y26+'M31.12.11'!AE26</f>
        <v>3602756</v>
      </c>
      <c r="D25" s="71">
        <f>'LL31.12.11'!R26+'WLL31.12.11'!W26+'WLL31.12.11'!Z26+'M31.12.11'!AF26</f>
        <v>2260948</v>
      </c>
      <c r="E25" s="69">
        <f t="shared" si="6"/>
        <v>5863704</v>
      </c>
      <c r="F25" s="69"/>
      <c r="G25" s="69">
        <f>E25</f>
        <v>5863704</v>
      </c>
      <c r="H25" s="69">
        <f>'M31.12.11'!G26+'LL31.12.11'!H26</f>
        <v>7026109</v>
      </c>
      <c r="I25" s="69">
        <f>'M31.12.11'!S26+'WLL31.12.11'!M26+'LL31.12.11'!I26</f>
        <v>4923401</v>
      </c>
      <c r="J25" s="69">
        <f>'M31.12.11'!I26</f>
        <v>4419821</v>
      </c>
      <c r="K25" s="69">
        <f>'WLL31.12.11'!G26+'WLL31.12.11'!N26+'LL31.12.11'!J26</f>
        <v>3561904</v>
      </c>
      <c r="L25" s="69">
        <f>'M31.12.11'!N26</f>
        <v>5102506</v>
      </c>
      <c r="M25" s="69">
        <f>'M31.12.11'!K26</f>
        <v>853222</v>
      </c>
      <c r="N25" s="270">
        <f>'M31.12.11'!Z26</f>
        <v>145</v>
      </c>
      <c r="O25" s="69">
        <f>'WLL31.12.11'!H26+'WLL31.12.11'!O26+'LL31.12.11'!K26</f>
        <v>1393640</v>
      </c>
      <c r="P25" s="69">
        <f>'WLL31.12.11'!I26+'WLL31.12.11'!P26+'LL31.12.11'!L26</f>
        <v>617</v>
      </c>
      <c r="Q25" s="69">
        <f>'T31.12.11'!O25</f>
        <v>328</v>
      </c>
      <c r="R25" s="69">
        <f>'T31.12.11'!R25</f>
        <v>0</v>
      </c>
      <c r="S25" s="69">
        <f>'M31.12.11'!W26</f>
        <v>0</v>
      </c>
      <c r="T25" s="270">
        <f>'M31.12.11'!Y26</f>
        <v>17902</v>
      </c>
      <c r="U25" s="69">
        <f t="shared" si="7"/>
        <v>27299595</v>
      </c>
      <c r="V25" s="69">
        <f t="shared" si="0"/>
        <v>33163299</v>
      </c>
      <c r="W25" s="187">
        <f t="shared" si="1"/>
        <v>30.16100783243867</v>
      </c>
      <c r="X25" s="187">
        <f t="shared" si="2"/>
        <v>13.219582232007518</v>
      </c>
      <c r="Y25" s="187">
        <f t="shared" si="3"/>
        <v>20.18618783421806</v>
      </c>
      <c r="Z25" s="187">
        <f>G25/(AC25*1000)*100</f>
        <v>20.18618783421806</v>
      </c>
      <c r="AA25" s="187">
        <f t="shared" si="8"/>
        <v>114.16684450926171</v>
      </c>
      <c r="AB25" s="188">
        <f>G25/V25*100</f>
        <v>17.681304866563487</v>
      </c>
      <c r="AC25" s="69">
        <f>AD25</f>
        <v>29048.099859946335</v>
      </c>
      <c r="AD25" s="69">
        <f t="shared" si="4"/>
        <v>29048.099859946335</v>
      </c>
      <c r="AE25" s="69">
        <f>'T31.12.11'!AB25</f>
        <v>11945.078294516325</v>
      </c>
      <c r="AF25" s="69">
        <f>'T31.12.11'!AC25</f>
        <v>17103.021565430012</v>
      </c>
      <c r="AG25" s="71">
        <v>9054362.204957837</v>
      </c>
      <c r="AH25" s="71">
        <v>16135847.643122543</v>
      </c>
      <c r="AI25" s="71">
        <f t="shared" si="5"/>
        <v>25190209.84808038</v>
      </c>
    </row>
    <row r="26" spans="1:35" ht="14.25">
      <c r="A26" s="5">
        <v>19</v>
      </c>
      <c r="B26" s="6" t="s">
        <v>39</v>
      </c>
      <c r="C26" s="71">
        <f>'LL31.12.11'!Q27+'WLL31.12.11'!V27+'WLL31.12.11'!Y27+'M31.12.11'!AE27</f>
        <v>4501530</v>
      </c>
      <c r="D26" s="71">
        <f>'LL31.12.11'!R27+'WLL31.12.11'!W27+'WLL31.12.11'!Z27+'M31.12.11'!AF27</f>
        <v>2275385</v>
      </c>
      <c r="E26" s="69">
        <f t="shared" si="6"/>
        <v>6776915</v>
      </c>
      <c r="F26" s="69"/>
      <c r="G26" s="69">
        <f>E26</f>
        <v>6776915</v>
      </c>
      <c r="H26" s="69">
        <f>'M31.12.11'!G27+'LL31.12.11'!H27</f>
        <v>13516659</v>
      </c>
      <c r="I26" s="69">
        <f>'M31.12.11'!S27+'WLL31.12.11'!M27+'LL31.12.11'!I27</f>
        <v>7680171</v>
      </c>
      <c r="J26" s="69">
        <f>'M31.12.11'!I27</f>
        <v>9166448</v>
      </c>
      <c r="K26" s="69">
        <f>'WLL31.12.11'!G27+'WLL31.12.11'!N27+'LL31.12.11'!J27</f>
        <v>3940440</v>
      </c>
      <c r="L26" s="69">
        <f>'M31.12.11'!N27</f>
        <v>3624750</v>
      </c>
      <c r="M26" s="69">
        <f>'M31.12.11'!K27</f>
        <v>1323712</v>
      </c>
      <c r="N26" s="270">
        <f>'M31.12.11'!Z27</f>
        <v>389</v>
      </c>
      <c r="O26" s="69">
        <f>'WLL31.12.11'!H27+'WLL31.12.11'!O27+'LL31.12.11'!K27</f>
        <v>0</v>
      </c>
      <c r="P26" s="69">
        <f>'WLL31.12.11'!I27+'WLL31.12.11'!P27+'LL31.12.11'!L27</f>
        <v>2397696</v>
      </c>
      <c r="Q26" s="69">
        <f>'T31.12.11'!O26</f>
        <v>282</v>
      </c>
      <c r="R26" s="69">
        <f>'T31.12.11'!R26</f>
        <v>0</v>
      </c>
      <c r="S26" s="69">
        <f>'M31.12.11'!W27</f>
        <v>10568</v>
      </c>
      <c r="T26" s="270">
        <f>'M31.12.11'!Y27</f>
        <v>34815</v>
      </c>
      <c r="U26" s="69">
        <f t="shared" si="7"/>
        <v>41695930</v>
      </c>
      <c r="V26" s="69">
        <f t="shared" si="0"/>
        <v>48472845</v>
      </c>
      <c r="W26" s="187">
        <f t="shared" si="1"/>
        <v>27.02090486267376</v>
      </c>
      <c r="X26" s="187">
        <f t="shared" si="2"/>
        <v>4.290774111805524</v>
      </c>
      <c r="Y26" s="187">
        <f t="shared" si="3"/>
        <v>9.724491790197511</v>
      </c>
      <c r="Z26" s="187">
        <f>G26/(AC26*1000)*100</f>
        <v>9.724491790197511</v>
      </c>
      <c r="AA26" s="187">
        <f t="shared" si="8"/>
        <v>69.55580573904444</v>
      </c>
      <c r="AB26" s="188">
        <f>G26/V26*100</f>
        <v>13.980848452365443</v>
      </c>
      <c r="AC26" s="69">
        <f>AD26</f>
        <v>69689.1431059798</v>
      </c>
      <c r="AD26" s="69">
        <f t="shared" si="4"/>
        <v>69689.1431059798</v>
      </c>
      <c r="AE26" s="69">
        <f>'T31.12.11'!AB26</f>
        <v>16659.434696498043</v>
      </c>
      <c r="AF26" s="69">
        <f>'T31.12.11'!AC26</f>
        <v>53029.708409481755</v>
      </c>
      <c r="AG26" s="69">
        <v>13205444.173387725</v>
      </c>
      <c r="AH26" s="69">
        <v>43267678.32289427</v>
      </c>
      <c r="AI26" s="69">
        <f t="shared" si="5"/>
        <v>56473122.496282</v>
      </c>
    </row>
    <row r="27" spans="1:37" ht="14.25">
      <c r="A27" s="5">
        <v>20</v>
      </c>
      <c r="B27" s="6" t="s">
        <v>40</v>
      </c>
      <c r="C27" s="71">
        <f>'LL31.12.11'!Q28+'WLL31.12.11'!V28+'WLL31.12.11'!Y28+'M31.12.11'!AE28</f>
        <v>7794472</v>
      </c>
      <c r="D27" s="71">
        <f>'LL31.12.11'!R28+'WLL31.12.11'!W28+'WLL31.12.11'!Z28+'M31.12.11'!AF28</f>
        <v>1759439</v>
      </c>
      <c r="E27" s="69">
        <f t="shared" si="6"/>
        <v>9553911</v>
      </c>
      <c r="F27" s="69"/>
      <c r="G27" s="69">
        <f>E27</f>
        <v>9553911</v>
      </c>
      <c r="H27" s="69">
        <f>'M31.12.11'!G28+'LL31.12.11'!H28</f>
        <v>10149237</v>
      </c>
      <c r="I27" s="69">
        <f>'M31.12.11'!S28+'WLL31.12.11'!M28+'LL31.12.11'!I28</f>
        <v>7519905</v>
      </c>
      <c r="J27" s="69">
        <f>'M31.12.11'!I28</f>
        <v>9934799</v>
      </c>
      <c r="K27" s="69">
        <f>'WLL31.12.11'!G28+'WLL31.12.11'!N28+'LL31.12.11'!J28</f>
        <v>3142191</v>
      </c>
      <c r="L27" s="69">
        <f>'M31.12.11'!N28</f>
        <v>2040275</v>
      </c>
      <c r="M27" s="69">
        <f>'M31.12.11'!K28</f>
        <v>17256118</v>
      </c>
      <c r="N27" s="270">
        <f>'M31.12.11'!Z28</f>
        <v>0</v>
      </c>
      <c r="O27" s="69">
        <f>'WLL31.12.11'!H28+'WLL31.12.11'!O28+'LL31.12.11'!K28</f>
        <v>0</v>
      </c>
      <c r="P27" s="69">
        <f>'WLL31.12.11'!I28+'WLL31.12.11'!P28+'LL31.12.11'!L28</f>
        <v>1697304</v>
      </c>
      <c r="Q27" s="69">
        <f>'T31.12.11'!O27</f>
        <v>1426080</v>
      </c>
      <c r="R27" s="69">
        <f>'T31.12.11'!R27</f>
        <v>0</v>
      </c>
      <c r="S27" s="69">
        <f>'M31.12.11'!W28</f>
        <v>1101925</v>
      </c>
      <c r="T27" s="270">
        <f>'M31.12.11'!Y28</f>
        <v>30511</v>
      </c>
      <c r="U27" s="69">
        <f t="shared" si="7"/>
        <v>54298345</v>
      </c>
      <c r="V27" s="69">
        <f t="shared" si="0"/>
        <v>63852256</v>
      </c>
      <c r="W27" s="187">
        <f t="shared" si="1"/>
        <v>27.066036297638647</v>
      </c>
      <c r="X27" s="187">
        <f t="shared" si="2"/>
        <v>5.235225903442182</v>
      </c>
      <c r="Y27" s="187">
        <f t="shared" si="3"/>
        <v>15.30936108403731</v>
      </c>
      <c r="Z27" s="187">
        <f>G27/(AC27*1000)*100</f>
        <v>15.30936108403731</v>
      </c>
      <c r="AA27" s="187">
        <f t="shared" si="8"/>
        <v>102.31801857212066</v>
      </c>
      <c r="AB27" s="188">
        <f>G27/V27*100</f>
        <v>14.962526930920028</v>
      </c>
      <c r="AC27" s="69">
        <f>AD27</f>
        <v>62405.680730606226</v>
      </c>
      <c r="AD27" s="69">
        <f t="shared" si="4"/>
        <v>62405.680730606226</v>
      </c>
      <c r="AE27" s="69">
        <f>'T31.12.11'!AB27</f>
        <v>28797.981035294855</v>
      </c>
      <c r="AF27" s="69">
        <f>'T31.12.11'!AC27</f>
        <v>33607.69969531137</v>
      </c>
      <c r="AG27" s="69">
        <v>21465162.047406718</v>
      </c>
      <c r="AH27" s="69">
        <v>31120827.47722959</v>
      </c>
      <c r="AI27" s="69">
        <f t="shared" si="5"/>
        <v>52585989.52463631</v>
      </c>
      <c r="AK27">
        <v>1133925</v>
      </c>
    </row>
    <row r="28" spans="1:36" ht="14.25">
      <c r="A28" s="5">
        <v>21</v>
      </c>
      <c r="B28" s="6" t="s">
        <v>41</v>
      </c>
      <c r="C28" s="71">
        <f>'LL31.12.11'!Q29+'WLL31.12.11'!V29+'WLL31.12.11'!Y29+'M31.12.11'!AE29</f>
        <v>913329</v>
      </c>
      <c r="D28" s="71">
        <f>'LL31.12.11'!R29+'WLL31.12.11'!W29+'WLL31.12.11'!Z29+'M31.12.11'!AF29</f>
        <v>704795</v>
      </c>
      <c r="E28" s="69">
        <f t="shared" si="6"/>
        <v>1618124</v>
      </c>
      <c r="F28" s="69"/>
      <c r="G28" s="69"/>
      <c r="H28" s="69">
        <f>'M31.12.11'!G29+'LL31.12.11'!H29</f>
        <v>0</v>
      </c>
      <c r="I28" s="69">
        <f>'M31.12.11'!S29+'WLL31.12.11'!M29+'LL31.12.11'!I29</f>
        <v>0</v>
      </c>
      <c r="J28" s="69">
        <f>'M31.12.11'!I29</f>
        <v>0</v>
      </c>
      <c r="K28" s="69">
        <f>'WLL31.12.11'!G29+'WLL31.12.11'!N29+'LL31.12.11'!J29</f>
        <v>0</v>
      </c>
      <c r="L28" s="69">
        <f>'M31.12.11'!N29</f>
        <v>0</v>
      </c>
      <c r="M28" s="69">
        <f>'M31.12.11'!K29</f>
        <v>0</v>
      </c>
      <c r="N28" s="270">
        <f>'M31.12.11'!Z29</f>
        <v>0</v>
      </c>
      <c r="O28" s="69">
        <f>'WLL31.12.11'!H29+'WLL31.12.11'!O29+'LL31.12.11'!K29</f>
        <v>0</v>
      </c>
      <c r="P28" s="69">
        <f>'WLL31.12.11'!I29+'WLL31.12.11'!P29+'LL31.12.11'!L29</f>
        <v>0</v>
      </c>
      <c r="Q28" s="69">
        <f>'T31.12.11'!O28</f>
        <v>0</v>
      </c>
      <c r="R28" s="69">
        <f>'T31.12.11'!R28</f>
        <v>0</v>
      </c>
      <c r="S28" s="69">
        <f>'M31.12.11'!W29</f>
        <v>0</v>
      </c>
      <c r="T28" s="270">
        <f>'M31.12.11'!Y29</f>
        <v>0</v>
      </c>
      <c r="U28" s="69">
        <f t="shared" si="7"/>
        <v>0</v>
      </c>
      <c r="V28" s="69">
        <f t="shared" si="0"/>
        <v>0</v>
      </c>
      <c r="W28" s="187">
        <f t="shared" si="1"/>
        <v>31.39437251278945</v>
      </c>
      <c r="X28" s="187">
        <f t="shared" si="2"/>
        <v>9.591213046587951</v>
      </c>
      <c r="Y28" s="187">
        <f t="shared" si="3"/>
        <v>15.774951324239384</v>
      </c>
      <c r="Z28" s="187"/>
      <c r="AA28" s="187"/>
      <c r="AB28" s="188"/>
      <c r="AC28" s="69"/>
      <c r="AD28" s="69">
        <f t="shared" si="4"/>
        <v>10257.553045590907</v>
      </c>
      <c r="AE28" s="69">
        <f>'T31.12.11'!AB28</f>
        <v>2909.2124699352657</v>
      </c>
      <c r="AF28" s="69">
        <f>'T31.12.11'!AC28</f>
        <v>7348.340575655641</v>
      </c>
      <c r="AG28" s="69">
        <v>2170244.7224881384</v>
      </c>
      <c r="AH28" s="69">
        <v>6309317.326735535</v>
      </c>
      <c r="AI28" s="69">
        <f t="shared" si="5"/>
        <v>8479562.049223673</v>
      </c>
      <c r="AJ28">
        <v>540493</v>
      </c>
    </row>
    <row r="29" spans="1:37" ht="14.25">
      <c r="A29" s="5">
        <v>22</v>
      </c>
      <c r="B29" s="6" t="s">
        <v>42</v>
      </c>
      <c r="C29" s="71">
        <f>'LL31.12.11'!Q30+'WLL31.12.11'!V30+'WLL31.12.11'!Y30+'M31.12.11'!AE30</f>
        <v>7961452</v>
      </c>
      <c r="D29" s="71">
        <f>'LL31.12.11'!R30+'WLL31.12.11'!W30+'WLL31.12.11'!Z30+'M31.12.11'!AF30</f>
        <v>3562358</v>
      </c>
      <c r="E29" s="69">
        <f t="shared" si="6"/>
        <v>11523810</v>
      </c>
      <c r="F29" s="69"/>
      <c r="G29" s="69">
        <f>E29</f>
        <v>11523810</v>
      </c>
      <c r="H29" s="69">
        <f>'M31.12.11'!G30+'LL31.12.11'!H30</f>
        <v>13823334</v>
      </c>
      <c r="I29" s="69">
        <f>'M31.12.11'!S30+'WLL31.12.11'!M30+'LL31.12.11'!I30</f>
        <v>12497991</v>
      </c>
      <c r="J29" s="69">
        <f>'M31.12.11'!I30</f>
        <v>14434048</v>
      </c>
      <c r="K29" s="69">
        <f>'WLL31.12.11'!G30+'WLL31.12.11'!N30+'LL31.12.11'!J30</f>
        <v>4546545</v>
      </c>
      <c r="L29" s="69">
        <f>'M31.12.11'!N30</f>
        <v>6969806</v>
      </c>
      <c r="M29" s="69">
        <f>'M31.12.11'!K30</f>
        <v>2325744</v>
      </c>
      <c r="N29" s="270">
        <f>'M31.12.11'!Z30</f>
        <v>0</v>
      </c>
      <c r="O29" s="69">
        <f>'WLL31.12.11'!H30+'WLL31.12.11'!O30+'LL31.12.11'!K30</f>
        <v>0</v>
      </c>
      <c r="P29" s="69">
        <f>'WLL31.12.11'!I30+'WLL31.12.11'!P30+'LL31.12.11'!L30</f>
        <v>417579</v>
      </c>
      <c r="Q29" s="69">
        <f>'T31.12.11'!O29</f>
        <v>6534887</v>
      </c>
      <c r="R29" s="69">
        <f>'T31.12.11'!R29</f>
        <v>0</v>
      </c>
      <c r="S29" s="69">
        <f>'M31.12.11'!W30</f>
        <v>16724</v>
      </c>
      <c r="T29" s="270">
        <f>'M31.12.11'!Y30</f>
        <v>48198</v>
      </c>
      <c r="U29" s="69">
        <f t="shared" si="7"/>
        <v>61614856</v>
      </c>
      <c r="V29" s="69">
        <f t="shared" si="0"/>
        <v>73138666</v>
      </c>
      <c r="W29" s="187">
        <f t="shared" si="1"/>
        <v>34.278833731718514</v>
      </c>
      <c r="X29" s="187">
        <f t="shared" si="2"/>
        <v>3.1308236005139203</v>
      </c>
      <c r="Y29" s="187">
        <f t="shared" si="3"/>
        <v>8.41098899232587</v>
      </c>
      <c r="Z29" s="187">
        <f aca="true" t="shared" si="9" ref="Z29:Z37">G29/(AC29*1000)*100</f>
        <v>8.41098899232587</v>
      </c>
      <c r="AA29" s="187">
        <f t="shared" si="8"/>
        <v>53.38238956034491</v>
      </c>
      <c r="AB29" s="188">
        <f aca="true" t="shared" si="10" ref="AB29:AB34">G29/V29*100</f>
        <v>15.756111821891858</v>
      </c>
      <c r="AC29" s="69">
        <f>AD29</f>
        <v>137008.97730949652</v>
      </c>
      <c r="AD29" s="69">
        <f t="shared" si="4"/>
        <v>137008.97730949652</v>
      </c>
      <c r="AE29" s="69">
        <f>'T31.12.11'!AB29</f>
        <v>23225.56263818625</v>
      </c>
      <c r="AF29" s="69">
        <f>'T31.12.11'!AC29</f>
        <v>113783.41467131027</v>
      </c>
      <c r="AG29" s="71">
        <v>18305425.424703386</v>
      </c>
      <c r="AH29" s="71">
        <v>96103124.17518596</v>
      </c>
      <c r="AI29" s="71">
        <f t="shared" si="5"/>
        <v>114408549.59988935</v>
      </c>
      <c r="AJ29">
        <v>1027015247</v>
      </c>
      <c r="AK29" s="86">
        <f>AJ28/AJ29*AK27</f>
        <v>596.756987605852</v>
      </c>
    </row>
    <row r="30" spans="1:37" ht="14.25">
      <c r="A30" s="5">
        <v>23</v>
      </c>
      <c r="B30" s="6" t="s">
        <v>43</v>
      </c>
      <c r="C30" s="71">
        <f>'LL31.12.11'!Q31+'WLL31.12.11'!V31+'WLL31.12.11'!Y31+'M31.12.11'!AE31</f>
        <v>2933369</v>
      </c>
      <c r="D30" s="71">
        <f>'LL31.12.11'!R31+'WLL31.12.11'!W31+'WLL31.12.11'!Z31+'M31.12.11'!AF31</f>
        <v>901266</v>
      </c>
      <c r="E30" s="69">
        <f t="shared" si="6"/>
        <v>3834635</v>
      </c>
      <c r="F30" s="69"/>
      <c r="G30" s="69">
        <f>E30+E28</f>
        <v>5452759</v>
      </c>
      <c r="H30" s="69">
        <f>'M31.12.11'!G31+'LL31.12.11'!H31</f>
        <v>6644430</v>
      </c>
      <c r="I30" s="69">
        <f>'M31.12.11'!S31+'WLL31.12.11'!M31+'LL31.12.11'!I31</f>
        <v>9734818</v>
      </c>
      <c r="J30" s="69">
        <f>'M31.12.11'!I31</f>
        <v>9413864</v>
      </c>
      <c r="K30" s="69">
        <f>'WLL31.12.11'!G31+'WLL31.12.11'!N31+'LL31.12.11'!J31</f>
        <v>4984158</v>
      </c>
      <c r="L30" s="69">
        <f>'M31.12.11'!N31</f>
        <v>9829965</v>
      </c>
      <c r="M30" s="69">
        <f>'M31.12.11'!K31</f>
        <v>1978571</v>
      </c>
      <c r="N30" s="270">
        <f>'M31.12.11'!Z31</f>
        <v>8</v>
      </c>
      <c r="O30" s="69">
        <f>'WLL31.12.11'!H31+'WLL31.12.11'!O31+'LL31.12.11'!K31</f>
        <v>0</v>
      </c>
      <c r="P30" s="69">
        <f>'WLL31.12.11'!I31+'WLL31.12.11'!P31+'LL31.12.11'!L31</f>
        <v>416312</v>
      </c>
      <c r="Q30" s="69">
        <f>'T31.12.11'!O30</f>
        <v>4386953</v>
      </c>
      <c r="R30" s="69">
        <f>'T31.12.11'!R30</f>
        <v>0</v>
      </c>
      <c r="S30" s="69">
        <f>'M31.12.11'!W31</f>
        <v>8830</v>
      </c>
      <c r="T30" s="270">
        <f>'M31.12.11'!Y31</f>
        <v>46092</v>
      </c>
      <c r="U30" s="69">
        <f t="shared" si="7"/>
        <v>47444001</v>
      </c>
      <c r="V30" s="69">
        <f t="shared" si="0"/>
        <v>52896760</v>
      </c>
      <c r="W30" s="187">
        <f t="shared" si="1"/>
        <v>13.619423271571224</v>
      </c>
      <c r="X30" s="187">
        <f t="shared" si="2"/>
        <v>2.050877957614551</v>
      </c>
      <c r="Y30" s="187">
        <f t="shared" si="3"/>
        <v>5.855879377457331</v>
      </c>
      <c r="Z30" s="187">
        <f t="shared" si="9"/>
        <v>7.199211656832427</v>
      </c>
      <c r="AA30" s="187">
        <f t="shared" si="8"/>
        <v>69.83895147404594</v>
      </c>
      <c r="AB30" s="188">
        <f t="shared" si="10"/>
        <v>10.308304327145935</v>
      </c>
      <c r="AC30" s="69">
        <f>AD30+AD28</f>
        <v>75741.05693676956</v>
      </c>
      <c r="AD30" s="69">
        <f t="shared" si="4"/>
        <v>65483.503891178654</v>
      </c>
      <c r="AE30" s="69">
        <f>'T31.12.11'!AB30</f>
        <v>21538.129342987868</v>
      </c>
      <c r="AF30" s="69">
        <f>'T31.12.11'!AC30</f>
        <v>43945.37454819079</v>
      </c>
      <c r="AG30" s="71">
        <v>16207203.922645923</v>
      </c>
      <c r="AH30" s="71">
        <v>35437105.906304315</v>
      </c>
      <c r="AI30" s="71">
        <f t="shared" si="5"/>
        <v>51644309.82895024</v>
      </c>
      <c r="AK30">
        <f>30849+754+52382</f>
        <v>83985</v>
      </c>
    </row>
    <row r="31" spans="1:37" ht="14.25">
      <c r="A31" s="5">
        <v>24</v>
      </c>
      <c r="B31" s="6" t="s">
        <v>44</v>
      </c>
      <c r="C31" s="71">
        <f>'LL31.12.11'!Q32+'WLL31.12.11'!V32+'WLL31.12.11'!Y32+'M31.12.11'!AE32</f>
        <v>1941383</v>
      </c>
      <c r="D31" s="71">
        <f>'LL31.12.11'!R32+'WLL31.12.11'!W32+'WLL31.12.11'!Z32+'M31.12.11'!AF32</f>
        <v>2041407</v>
      </c>
      <c r="E31" s="69">
        <f t="shared" si="6"/>
        <v>3982790</v>
      </c>
      <c r="F31" s="69"/>
      <c r="G31" s="69">
        <f>E31+E8</f>
        <v>4211355</v>
      </c>
      <c r="H31" s="69">
        <f>'M31.12.11'!G32+'LL31.12.11'!H32</f>
        <v>8990872</v>
      </c>
      <c r="I31" s="69">
        <f>'M31.12.11'!S32+'WLL31.12.11'!M32+'LL31.12.11'!I32</f>
        <v>7275327</v>
      </c>
      <c r="J31" s="69">
        <f>'M31.12.11'!I32</f>
        <v>11558663</v>
      </c>
      <c r="K31" s="69">
        <f>'WLL31.12.11'!G32+'WLL31.12.11'!N32+'LL31.12.11'!J32</f>
        <v>3136353</v>
      </c>
      <c r="L31" s="69">
        <f>'M31.12.11'!N32</f>
        <v>1901471</v>
      </c>
      <c r="M31" s="69">
        <f>'M31.12.11'!K32</f>
        <v>3073839</v>
      </c>
      <c r="N31" s="270">
        <f>'M31.12.11'!Z32</f>
        <v>0</v>
      </c>
      <c r="O31" s="69">
        <f>'WLL31.12.11'!H32+'WLL31.12.11'!O32+'LL31.12.11'!K32</f>
        <v>0</v>
      </c>
      <c r="P31" s="69">
        <f>'WLL31.12.11'!I32+'WLL31.12.11'!P32+'LL31.12.11'!L32</f>
        <v>1677432</v>
      </c>
      <c r="Q31" s="69">
        <f>'T31.12.11'!O31</f>
        <v>3542995</v>
      </c>
      <c r="R31" s="69">
        <f>'T31.12.11'!R31</f>
        <v>0</v>
      </c>
      <c r="S31" s="69">
        <f>'M31.12.11'!W32</f>
        <v>19902</v>
      </c>
      <c r="T31" s="270">
        <f>'M31.12.11'!Y32</f>
        <v>0</v>
      </c>
      <c r="U31" s="69">
        <f t="shared" si="7"/>
        <v>41176854</v>
      </c>
      <c r="V31" s="69">
        <f t="shared" si="0"/>
        <v>45388209</v>
      </c>
      <c r="W31" s="187">
        <f t="shared" si="1"/>
        <v>17.844457180608245</v>
      </c>
      <c r="X31" s="187">
        <f t="shared" si="2"/>
        <v>3.068609418554046</v>
      </c>
      <c r="Y31" s="187">
        <f t="shared" si="3"/>
        <v>5.145394526118601</v>
      </c>
      <c r="Z31" s="187">
        <f t="shared" si="9"/>
        <v>5.413975756931859</v>
      </c>
      <c r="AA31" s="187">
        <f t="shared" si="8"/>
        <v>58.34954858390148</v>
      </c>
      <c r="AB31" s="188">
        <f t="shared" si="10"/>
        <v>9.278522093700591</v>
      </c>
      <c r="AC31" s="69">
        <f>AD31+AD8</f>
        <v>77786.73546160478</v>
      </c>
      <c r="AD31" s="69">
        <f t="shared" si="4"/>
        <v>77404.94882915023</v>
      </c>
      <c r="AE31" s="69">
        <f>'T31.12.11'!AB31</f>
        <v>10879.473555013603</v>
      </c>
      <c r="AF31" s="69">
        <f>'T31.12.11'!AC31</f>
        <v>66525.47527413664</v>
      </c>
      <c r="AG31" s="69">
        <v>9329940.33700887</v>
      </c>
      <c r="AH31" s="69">
        <v>58215178.05927157</v>
      </c>
      <c r="AI31" s="69">
        <f t="shared" si="5"/>
        <v>67545118.39628044</v>
      </c>
      <c r="AK31" s="85">
        <f>AK30/(AK29*1000)</f>
        <v>0.14073567925353003</v>
      </c>
    </row>
    <row r="32" spans="1:35" ht="14.25">
      <c r="A32" s="5">
        <v>25</v>
      </c>
      <c r="B32" s="6" t="s">
        <v>45</v>
      </c>
      <c r="C32" s="71">
        <f>'LL31.12.11'!Q33+'WLL31.12.11'!V33+'WLL31.12.11'!Y33+'M31.12.11'!AE33</f>
        <v>3361550</v>
      </c>
      <c r="D32" s="71">
        <f>'LL31.12.11'!R33+'WLL31.12.11'!W33+'WLL31.12.11'!Z33+'M31.12.11'!AF33</f>
        <v>0</v>
      </c>
      <c r="E32" s="69">
        <f t="shared" si="6"/>
        <v>3361550</v>
      </c>
      <c r="F32" s="69"/>
      <c r="G32" s="69">
        <f>E32</f>
        <v>3361550</v>
      </c>
      <c r="H32" s="69">
        <f>'M31.12.11'!G33+'LL31.12.11'!H33</f>
        <v>3883609</v>
      </c>
      <c r="I32" s="69">
        <f>'M31.12.11'!S33+'WLL31.12.11'!M33+'LL31.12.11'!I33</f>
        <v>5398765</v>
      </c>
      <c r="J32" s="69">
        <f>'M31.12.11'!I33</f>
        <v>4471199</v>
      </c>
      <c r="K32" s="69">
        <f>'WLL31.12.11'!G33+'WLL31.12.11'!N33+'LL31.12.11'!J33</f>
        <v>3136824</v>
      </c>
      <c r="L32" s="69">
        <f>'M31.12.11'!N33</f>
        <v>1182440</v>
      </c>
      <c r="M32" s="69">
        <f>'M31.12.11'!K33</f>
        <v>1738401</v>
      </c>
      <c r="N32" s="270">
        <f>'M31.12.11'!Z33</f>
        <v>2274</v>
      </c>
      <c r="O32" s="69">
        <f>'WLL31.12.11'!H33+'WLL31.12.11'!O33+'LL31.12.11'!K33</f>
        <v>0</v>
      </c>
      <c r="P32" s="69">
        <f>'WLL31.12.11'!I33+'WLL31.12.11'!P33+'LL31.12.11'!L33</f>
        <v>802124</v>
      </c>
      <c r="Q32" s="69">
        <f>'T31.12.11'!O32</f>
        <v>1550799</v>
      </c>
      <c r="R32" s="69">
        <f>'T31.12.11'!R32</f>
        <v>0</v>
      </c>
      <c r="S32" s="69">
        <f>'M31.12.11'!W33</f>
        <v>1967</v>
      </c>
      <c r="T32" s="270">
        <f>'M31.12.11'!Y33</f>
        <v>0</v>
      </c>
      <c r="U32" s="69">
        <f t="shared" si="7"/>
        <v>22168402</v>
      </c>
      <c r="V32" s="69">
        <f t="shared" si="0"/>
        <v>25529952</v>
      </c>
      <c r="W32" s="187">
        <f>C32/(AE32*1000)*100</f>
        <v>21.715779883242263</v>
      </c>
      <c r="X32" s="187"/>
      <c r="Y32" s="187">
        <f t="shared" si="3"/>
        <v>21.715779883242263</v>
      </c>
      <c r="Z32" s="187">
        <f t="shared" si="9"/>
        <v>21.715779883242263</v>
      </c>
      <c r="AA32" s="187">
        <f t="shared" si="8"/>
        <v>164.92475734757497</v>
      </c>
      <c r="AB32" s="188">
        <f t="shared" si="10"/>
        <v>13.167083118683498</v>
      </c>
      <c r="AC32" s="69">
        <f>AD32</f>
        <v>15479.757199943147</v>
      </c>
      <c r="AD32" s="69">
        <f t="shared" si="4"/>
        <v>15479.757199943147</v>
      </c>
      <c r="AE32" s="69">
        <f>'T31.12.11'!AB32</f>
        <v>15479.757199943147</v>
      </c>
      <c r="AF32" s="69">
        <f>'T31.12.11'!AC32</f>
        <v>0</v>
      </c>
      <c r="AG32" s="69">
        <v>13216546.058361439</v>
      </c>
      <c r="AH32" s="69">
        <v>0</v>
      </c>
      <c r="AI32" s="69">
        <f t="shared" si="5"/>
        <v>13216546.058361439</v>
      </c>
    </row>
    <row r="33" spans="1:35" ht="14.25">
      <c r="A33" s="5">
        <v>26</v>
      </c>
      <c r="B33" s="6" t="s">
        <v>46</v>
      </c>
      <c r="C33" s="71">
        <f>'LL31.12.11'!Q34+'WLL31.12.11'!V34+'WLL31.12.11'!Y34+'M31.12.11'!AE34</f>
        <v>2492323</v>
      </c>
      <c r="D33" s="71">
        <f>'LL31.12.11'!R34+'WLL31.12.11'!W34+'WLL31.12.11'!Z34+'M31.12.11'!AF34</f>
        <v>106550</v>
      </c>
      <c r="E33" s="69">
        <f t="shared" si="6"/>
        <v>2598873</v>
      </c>
      <c r="F33" s="69"/>
      <c r="G33" s="69">
        <f>E33</f>
        <v>2598873</v>
      </c>
      <c r="H33" s="69">
        <f>'M31.12.11'!G34+'LL31.12.11'!H34</f>
        <v>3578960</v>
      </c>
      <c r="I33" s="69">
        <f>'M31.12.11'!S34+'WLL31.12.11'!M34+'LL31.12.11'!I34</f>
        <v>1341727</v>
      </c>
      <c r="J33" s="69">
        <f>'M31.12.11'!I34</f>
        <v>2211410</v>
      </c>
      <c r="K33" s="69">
        <f>'WLL31.12.11'!G34+'WLL31.12.11'!N34+'LL31.12.11'!J34</f>
        <v>1185479</v>
      </c>
      <c r="L33" s="69">
        <f>'M31.12.11'!N34</f>
        <v>0</v>
      </c>
      <c r="M33" s="69">
        <f>'M31.12.11'!K34</f>
        <v>4352404</v>
      </c>
      <c r="N33" s="270">
        <f>'M31.12.11'!Z34</f>
        <v>0</v>
      </c>
      <c r="O33" s="69">
        <f>'WLL31.12.11'!H34+'WLL31.12.11'!O34+'LL31.12.11'!K34</f>
        <v>0</v>
      </c>
      <c r="P33" s="69">
        <f>'WLL31.12.11'!I34+'WLL31.12.11'!P34+'LL31.12.11'!L34</f>
        <v>0</v>
      </c>
      <c r="Q33" s="69">
        <f>'T31.12.11'!O33</f>
        <v>0</v>
      </c>
      <c r="R33" s="69">
        <f>'T31.12.11'!R33</f>
        <v>0</v>
      </c>
      <c r="S33" s="69">
        <f>'M31.12.11'!W34</f>
        <v>0</v>
      </c>
      <c r="T33" s="270">
        <f>'M31.12.11'!Y34</f>
        <v>0</v>
      </c>
      <c r="U33" s="69">
        <f t="shared" si="7"/>
        <v>12669980</v>
      </c>
      <c r="V33" s="69">
        <f t="shared" si="0"/>
        <v>15268853</v>
      </c>
      <c r="W33" s="187">
        <f>C33/(AE33*1000)*100</f>
        <v>21.085973971655466</v>
      </c>
      <c r="X33" s="187"/>
      <c r="Y33" s="187">
        <f t="shared" si="3"/>
        <v>21.9874263623287</v>
      </c>
      <c r="Z33" s="187">
        <f t="shared" si="9"/>
        <v>21.9874263623287</v>
      </c>
      <c r="AA33" s="187">
        <f t="shared" si="8"/>
        <v>129.1801411514613</v>
      </c>
      <c r="AB33" s="188">
        <f t="shared" si="10"/>
        <v>17.020748054880087</v>
      </c>
      <c r="AC33" s="69">
        <f>AD33</f>
        <v>11819.814457469554</v>
      </c>
      <c r="AD33" s="69">
        <f t="shared" si="4"/>
        <v>11819.814457469554</v>
      </c>
      <c r="AE33" s="69">
        <f>'T31.12.11'!AB33</f>
        <v>11819.814457469554</v>
      </c>
      <c r="AF33" s="69">
        <f>'T31.12.11'!AC33</f>
        <v>0</v>
      </c>
      <c r="AG33" s="69">
        <v>6424623.633861813</v>
      </c>
      <c r="AH33" s="72">
        <v>4074054.461012357</v>
      </c>
      <c r="AI33" s="69">
        <f t="shared" si="5"/>
        <v>10498678.09487417</v>
      </c>
    </row>
    <row r="34" spans="1:35" ht="15">
      <c r="A34" s="5"/>
      <c r="B34" s="7" t="s">
        <v>47</v>
      </c>
      <c r="C34" s="101">
        <f aca="true" t="shared" si="11" ref="C34:K34">SUM(C8:C33)</f>
        <v>78165247</v>
      </c>
      <c r="D34" s="101">
        <f t="shared" si="11"/>
        <v>41600332</v>
      </c>
      <c r="E34" s="69">
        <f t="shared" si="11"/>
        <v>119765579</v>
      </c>
      <c r="F34" s="69">
        <f>SUM(F8:F33)</f>
        <v>0</v>
      </c>
      <c r="G34" s="69">
        <f t="shared" si="11"/>
        <v>119765579</v>
      </c>
      <c r="H34" s="69">
        <f>'M31.12.11'!G35+'LL31.12.11'!H35</f>
        <v>165330390</v>
      </c>
      <c r="I34" s="69">
        <f>'M31.12.11'!S35+'WLL31.12.11'!M35+'LL31.12.11'!I35</f>
        <v>133717165</v>
      </c>
      <c r="J34" s="69">
        <f t="shared" si="11"/>
        <v>133372762</v>
      </c>
      <c r="K34" s="69">
        <f t="shared" si="11"/>
        <v>74001031</v>
      </c>
      <c r="L34" s="69">
        <f>'M31.12.11'!N35</f>
        <v>99299579</v>
      </c>
      <c r="M34" s="69">
        <f>'M31.12.11'!K35</f>
        <v>58152404</v>
      </c>
      <c r="N34" s="270">
        <f>'M31.12.11'!Z35</f>
        <v>5648</v>
      </c>
      <c r="O34" s="69">
        <f>'WLL31.12.11'!H35+'WLL31.12.11'!O35+'LL31.12.11'!K35</f>
        <v>1393640</v>
      </c>
      <c r="P34" s="69">
        <f>'WLL31.12.11'!I35+'WLL31.12.11'!P35+'LL31.12.11'!L35</f>
        <v>13239517</v>
      </c>
      <c r="Q34" s="69">
        <f>'T31.12.11'!O34</f>
        <v>34980664</v>
      </c>
      <c r="R34" s="69">
        <f>'T31.12.11'!R34</f>
        <v>3549381</v>
      </c>
      <c r="S34" s="69">
        <f>'M31.12.11'!W35</f>
        <v>4539815</v>
      </c>
      <c r="T34" s="270">
        <f>'M31.12.11'!Y35</f>
        <v>444679</v>
      </c>
      <c r="U34" s="69">
        <f t="shared" si="7"/>
        <v>722026675</v>
      </c>
      <c r="V34" s="69">
        <f>SUM(V8:V33)</f>
        <v>841792254</v>
      </c>
      <c r="W34" s="190">
        <f>C34/(AE34*1000)*100</f>
        <v>23.805526095727284</v>
      </c>
      <c r="X34" s="190">
        <f>D34/(AF34*1000)*100</f>
        <v>4.856338188346357</v>
      </c>
      <c r="Y34" s="190">
        <f t="shared" si="3"/>
        <v>10.107068535843942</v>
      </c>
      <c r="Z34" s="190">
        <f t="shared" si="9"/>
        <v>10.107068535843942</v>
      </c>
      <c r="AA34" s="190">
        <f t="shared" si="8"/>
        <v>71.03920905455276</v>
      </c>
      <c r="AB34" s="190">
        <f t="shared" si="10"/>
        <v>14.227450826602642</v>
      </c>
      <c r="AC34" s="69">
        <f aca="true" t="shared" si="12" ref="AC34:AI34">SUM(AC8:AC33)</f>
        <v>1184968.5057072737</v>
      </c>
      <c r="AD34" s="69">
        <f t="shared" si="12"/>
        <v>1184968.5057072737</v>
      </c>
      <c r="AE34" s="75">
        <f t="shared" si="12"/>
        <v>328349.16853204696</v>
      </c>
      <c r="AF34" s="75">
        <f t="shared" si="12"/>
        <v>856619.337175227</v>
      </c>
      <c r="AG34" s="41">
        <f t="shared" si="12"/>
        <v>255905193.08587155</v>
      </c>
      <c r="AH34" s="41">
        <f t="shared" si="12"/>
        <v>740697077.7409049</v>
      </c>
      <c r="AI34" s="41">
        <f t="shared" si="12"/>
        <v>996602270.8267765</v>
      </c>
    </row>
    <row r="35" spans="1:35" ht="14.25">
      <c r="A35" s="4">
        <v>27</v>
      </c>
      <c r="B35" s="3" t="s">
        <v>48</v>
      </c>
      <c r="C35" s="69"/>
      <c r="D35" s="69"/>
      <c r="E35" s="69"/>
      <c r="F35" s="69">
        <f>'LL31.12.11'!E36+'WLL31.12.11'!E36+'M31.12.11'!E36</f>
        <v>4352381</v>
      </c>
      <c r="G35" s="102">
        <f>F35</f>
        <v>4352381</v>
      </c>
      <c r="H35" s="69">
        <f>'M31.12.11'!G36+'LL31.12.11'!H36</f>
        <v>9599882</v>
      </c>
      <c r="I35" s="69">
        <f>'M31.12.11'!S36+'WLL31.12.11'!M36+'LL31.12.11'!I36</f>
        <v>8764363</v>
      </c>
      <c r="J35" s="69">
        <f>'M31.12.11'!I36</f>
        <v>8270357</v>
      </c>
      <c r="K35" s="69">
        <f>'WLL31.12.11'!G36+'WLL31.12.11'!N36+'LL31.12.11'!J36</f>
        <v>5008319</v>
      </c>
      <c r="L35" s="69">
        <f>'M31.12.11'!N36</f>
        <v>4353653</v>
      </c>
      <c r="M35" s="69">
        <f>'M31.12.11'!K36</f>
        <v>2328051</v>
      </c>
      <c r="N35" s="270">
        <f>'M31.12.11'!Z36</f>
        <v>0</v>
      </c>
      <c r="O35" s="69">
        <f>'WLL31.12.11'!H36+'WLL31.12.11'!O36+'LL31.12.11'!K36</f>
        <v>0</v>
      </c>
      <c r="P35" s="69">
        <f>'WLL31.12.11'!I36+'WLL31.12.11'!P36+'LL31.12.11'!L36</f>
        <v>1080970</v>
      </c>
      <c r="Q35" s="69">
        <f>'T31.12.11'!O35</f>
        <v>0</v>
      </c>
      <c r="R35" s="69">
        <f>'T31.12.11'!R35</f>
        <v>0</v>
      </c>
      <c r="S35" s="69">
        <f>'M31.12.11'!W36</f>
        <v>0</v>
      </c>
      <c r="T35" s="270">
        <f>'M31.12.11'!Y36</f>
        <v>465247</v>
      </c>
      <c r="U35" s="69">
        <f t="shared" si="7"/>
        <v>39870842</v>
      </c>
      <c r="V35" s="69">
        <f>G35+U35</f>
        <v>44223223</v>
      </c>
      <c r="W35" s="187"/>
      <c r="X35" s="187"/>
      <c r="Y35" s="187"/>
      <c r="Z35" s="187">
        <f t="shared" si="9"/>
        <v>25.589940161759493</v>
      </c>
      <c r="AA35" s="187">
        <f t="shared" si="8"/>
        <v>260.011619003517</v>
      </c>
      <c r="AB35" s="188"/>
      <c r="AC35" s="69">
        <f>AD35</f>
        <v>17008.171853813128</v>
      </c>
      <c r="AD35" s="69">
        <f>AE35+AF35</f>
        <v>17008.171853813128</v>
      </c>
      <c r="AE35" s="69">
        <f>'T31.12.11'!AB35</f>
        <v>16231.09262381126</v>
      </c>
      <c r="AF35" s="69">
        <f>'T31.12.11'!AC35</f>
        <v>777.0792300018686</v>
      </c>
      <c r="AG35" s="69">
        <f>'T31.12.11'!AD35</f>
        <v>0</v>
      </c>
      <c r="AH35" s="69">
        <f>'T31.12.11'!AE35</f>
        <v>17607.999999999985</v>
      </c>
      <c r="AI35" s="69">
        <f>'T31.12.11'!AF35</f>
        <v>842.9999999999995</v>
      </c>
    </row>
    <row r="36" spans="1:35" ht="14.25">
      <c r="A36" s="4">
        <v>28</v>
      </c>
      <c r="B36" s="3" t="s">
        <v>49</v>
      </c>
      <c r="C36" s="69"/>
      <c r="D36" s="103"/>
      <c r="E36" s="69"/>
      <c r="F36" s="69">
        <f>'LL31.12.11'!E37+'WLL31.12.11'!E37+'M31.12.11'!E37</f>
        <v>4798652</v>
      </c>
      <c r="G36" s="102">
        <f>F36</f>
        <v>4798652</v>
      </c>
      <c r="H36" s="69">
        <f>'M31.12.11'!G37+'LL31.12.11'!H37</f>
        <v>4039839</v>
      </c>
      <c r="I36" s="69">
        <f>'M31.12.11'!S37+'WLL31.12.11'!M37+'LL31.12.11'!I37</f>
        <v>8863231</v>
      </c>
      <c r="J36" s="69">
        <f>'M31.12.11'!I37</f>
        <v>6103637</v>
      </c>
      <c r="K36" s="69">
        <f>'WLL31.12.11'!G37+'WLL31.12.11'!N37+'LL31.12.11'!J37</f>
        <v>5881578</v>
      </c>
      <c r="L36" s="69">
        <f>'M31.12.11'!N37</f>
        <v>2726879</v>
      </c>
      <c r="M36" s="69">
        <f>'M31.12.11'!K37</f>
        <v>1163956</v>
      </c>
      <c r="N36" s="270">
        <f>'M31.12.11'!Z37</f>
        <v>3230733</v>
      </c>
      <c r="O36" s="69">
        <f>'WLL31.12.11'!H37+'WLL31.12.11'!O37+'LL31.12.11'!K37</f>
        <v>0</v>
      </c>
      <c r="P36" s="69">
        <f>'WLL31.12.11'!I37+'WLL31.12.11'!P37+'LL31.12.11'!L37</f>
        <v>733740</v>
      </c>
      <c r="Q36" s="69">
        <f>'T31.12.11'!O36</f>
        <v>1326201</v>
      </c>
      <c r="R36" s="69">
        <f>'T31.12.11'!R36</f>
        <v>0</v>
      </c>
      <c r="S36" s="69">
        <f>'M31.12.11'!W37</f>
        <v>903068</v>
      </c>
      <c r="T36" s="270">
        <f>'M31.12.11'!Y37</f>
        <v>760160</v>
      </c>
      <c r="U36" s="69">
        <f t="shared" si="7"/>
        <v>35733022</v>
      </c>
      <c r="V36" s="69">
        <f>G36+U36</f>
        <v>40531674</v>
      </c>
      <c r="W36" s="187"/>
      <c r="X36" s="187"/>
      <c r="Y36" s="187"/>
      <c r="Z36" s="187">
        <f t="shared" si="9"/>
        <v>20.10027003236663</v>
      </c>
      <c r="AA36" s="187">
        <f t="shared" si="8"/>
        <v>169.77634391155135</v>
      </c>
      <c r="AB36" s="188"/>
      <c r="AC36" s="69">
        <f>AD36</f>
        <v>23873.56981907671</v>
      </c>
      <c r="AD36" s="69">
        <f>AE36+AF36</f>
        <v>23873.56981907671</v>
      </c>
      <c r="AE36" s="69">
        <f>'T31.12.11'!AB36</f>
        <v>23873.56981907671</v>
      </c>
      <c r="AF36" s="69">
        <f>'T31.12.11'!AC36</f>
        <v>0</v>
      </c>
      <c r="AG36" s="69">
        <v>6424623.633861813</v>
      </c>
      <c r="AH36" s="72">
        <v>4074054.461012357</v>
      </c>
      <c r="AI36" s="78">
        <v>16629998.819593966</v>
      </c>
    </row>
    <row r="37" spans="1:35" ht="15">
      <c r="A37" s="4"/>
      <c r="B37" s="3" t="s">
        <v>50</v>
      </c>
      <c r="C37" s="69">
        <f>SUM(C34:C36)</f>
        <v>78165247</v>
      </c>
      <c r="D37" s="69">
        <f aca="true" t="shared" si="13" ref="D37:V37">SUM(D34:D36)</f>
        <v>41600332</v>
      </c>
      <c r="E37" s="69">
        <f t="shared" si="13"/>
        <v>119765579</v>
      </c>
      <c r="F37" s="69">
        <f>SUM(F34:F36)</f>
        <v>9151033</v>
      </c>
      <c r="G37" s="69">
        <f>SUM(G34:G36)</f>
        <v>128916612</v>
      </c>
      <c r="H37" s="69">
        <f>SUM(H34:H36)</f>
        <v>178970111</v>
      </c>
      <c r="I37" s="69">
        <f>SUM(I34:I36)</f>
        <v>151344759</v>
      </c>
      <c r="J37" s="69">
        <f t="shared" si="13"/>
        <v>147746756</v>
      </c>
      <c r="K37" s="69">
        <f t="shared" si="13"/>
        <v>84890928</v>
      </c>
      <c r="L37" s="69">
        <f t="shared" si="13"/>
        <v>106380111</v>
      </c>
      <c r="M37" s="69">
        <f t="shared" si="13"/>
        <v>61644411</v>
      </c>
      <c r="N37" s="270">
        <f>'M31.12.11'!Z38</f>
        <v>3236381</v>
      </c>
      <c r="O37" s="69">
        <f t="shared" si="13"/>
        <v>1393640</v>
      </c>
      <c r="P37" s="69">
        <f t="shared" si="13"/>
        <v>15054227</v>
      </c>
      <c r="Q37" s="69">
        <f>'T31.12.11'!O37</f>
        <v>36306865</v>
      </c>
      <c r="R37" s="69">
        <f>'T31.12.11'!R37</f>
        <v>3549381</v>
      </c>
      <c r="S37" s="69">
        <f>'M31.12.11'!W38</f>
        <v>5442883</v>
      </c>
      <c r="T37" s="270">
        <f>'M31.12.11'!Y38</f>
        <v>1670086</v>
      </c>
      <c r="U37" s="69">
        <f t="shared" si="7"/>
        <v>797630539</v>
      </c>
      <c r="V37" s="69">
        <f t="shared" si="13"/>
        <v>926547151</v>
      </c>
      <c r="W37" s="190">
        <f>C34/(AE34*1000)*100</f>
        <v>23.805526095727284</v>
      </c>
      <c r="X37" s="190">
        <f>D34/(AF34*1000)*100</f>
        <v>4.856338188346357</v>
      </c>
      <c r="Y37" s="190">
        <f>E34/(AD34*1000)*100</f>
        <v>10.107068535843942</v>
      </c>
      <c r="Z37" s="190">
        <f t="shared" si="9"/>
        <v>10.516505770220732</v>
      </c>
      <c r="AA37" s="190">
        <f t="shared" si="8"/>
        <v>75.58404078966238</v>
      </c>
      <c r="AB37" s="190">
        <f>G34/V37*100</f>
        <v>12.926010173442323</v>
      </c>
      <c r="AC37" s="78">
        <f aca="true" t="shared" si="14" ref="AC37:AI37">SUM(AC34:AC36)</f>
        <v>1225850.2473801635</v>
      </c>
      <c r="AD37" s="69">
        <f t="shared" si="14"/>
        <v>1225850.2473801635</v>
      </c>
      <c r="AE37" s="69">
        <f t="shared" si="14"/>
        <v>368453.8309749349</v>
      </c>
      <c r="AF37" s="69">
        <f t="shared" si="14"/>
        <v>857396.4164052289</v>
      </c>
      <c r="AG37" s="79">
        <f t="shared" si="14"/>
        <v>262329816.71973336</v>
      </c>
      <c r="AH37" s="79">
        <f t="shared" si="14"/>
        <v>744788740.2019173</v>
      </c>
      <c r="AI37" s="79">
        <f t="shared" si="14"/>
        <v>1013233112.6463704</v>
      </c>
    </row>
    <row r="38" spans="1:35" ht="14.25">
      <c r="A38" s="3"/>
      <c r="B38" s="3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41"/>
      <c r="P38" s="41"/>
      <c r="Q38" s="41"/>
      <c r="R38" s="41"/>
      <c r="S38" s="41"/>
      <c r="T38" s="41"/>
      <c r="U38" s="67"/>
      <c r="V38" s="67"/>
      <c r="W38" s="76"/>
      <c r="X38" s="76"/>
      <c r="Y38" s="76"/>
      <c r="Z38" s="76"/>
      <c r="AA38" s="80"/>
      <c r="AB38" s="80"/>
      <c r="AC38" s="81"/>
      <c r="AD38" s="81"/>
      <c r="AE38" s="76"/>
      <c r="AF38" s="76"/>
      <c r="AG38" s="81"/>
      <c r="AH38" s="81"/>
      <c r="AI38" s="81"/>
    </row>
    <row r="39" spans="1:35" ht="14.25">
      <c r="A39" s="3"/>
      <c r="B39" s="3" t="s">
        <v>51</v>
      </c>
      <c r="C39" s="189">
        <f>C37/V37*100</f>
        <v>8.43618664367357</v>
      </c>
      <c r="D39" s="189">
        <f>D37/V37*100</f>
        <v>4.489823529768751</v>
      </c>
      <c r="E39" s="189">
        <f>E37/V37*100</f>
        <v>12.926010173442323</v>
      </c>
      <c r="F39" s="189">
        <f>F37/W37</f>
        <v>384407.9296211171</v>
      </c>
      <c r="G39" s="189">
        <f>G37/V37*100</f>
        <v>13.913659100981898</v>
      </c>
      <c r="H39" s="189">
        <f>H37/V37</f>
        <v>0.19315812563542165</v>
      </c>
      <c r="I39" s="189">
        <f>I37/V37</f>
        <v>0.1633427492995443</v>
      </c>
      <c r="J39" s="189">
        <f>J37/V37</f>
        <v>0.15945951141346718</v>
      </c>
      <c r="K39" s="189">
        <f>K37/V37</f>
        <v>0.0916207317764447</v>
      </c>
      <c r="L39" s="189">
        <f>L37/V37</f>
        <v>0.11481348886042822</v>
      </c>
      <c r="M39" s="189">
        <f>M37/V37</f>
        <v>0.06653132647752322</v>
      </c>
      <c r="N39" s="189">
        <f>N37/V37</f>
        <v>0.003492947980582588</v>
      </c>
      <c r="O39" s="189">
        <f>O37/AG37</f>
        <v>0.00531254897909272</v>
      </c>
      <c r="P39" s="189">
        <f>P37/AH37</f>
        <v>0.020212747840305287</v>
      </c>
      <c r="Q39" s="189"/>
      <c r="R39" s="189"/>
      <c r="S39" s="189"/>
      <c r="T39" s="189"/>
      <c r="U39" s="189">
        <f>U37/V37*100</f>
        <v>86.0863408990181</v>
      </c>
      <c r="V39" s="189">
        <f>V37/V37*100</f>
        <v>100</v>
      </c>
      <c r="W39" s="76"/>
      <c r="X39" s="76"/>
      <c r="Y39" s="76"/>
      <c r="Z39" s="76"/>
      <c r="AA39" s="80"/>
      <c r="AB39" s="80"/>
      <c r="AC39" s="81"/>
      <c r="AD39" s="81"/>
      <c r="AE39" s="77"/>
      <c r="AF39" s="77"/>
      <c r="AG39" s="81"/>
      <c r="AH39" s="81"/>
      <c r="AI39" s="81"/>
    </row>
    <row r="40" spans="27:28" ht="14.25">
      <c r="AA40" s="34"/>
      <c r="AB40" s="34"/>
    </row>
    <row r="41" spans="2:35" ht="15">
      <c r="B41" s="27" t="s">
        <v>93</v>
      </c>
      <c r="AC41" s="336"/>
      <c r="AD41" s="48"/>
      <c r="AE41" s="25"/>
      <c r="AF41" s="25"/>
      <c r="AI41" s="48"/>
    </row>
    <row r="42" spans="2:32" ht="15">
      <c r="B42" s="27" t="s">
        <v>92</v>
      </c>
      <c r="V42" s="96"/>
      <c r="AA42" s="12"/>
      <c r="AB42" s="24"/>
      <c r="AC42" s="48"/>
      <c r="AD42" s="48"/>
      <c r="AE42" s="96"/>
      <c r="AF42" s="96"/>
    </row>
    <row r="43" spans="2:30" ht="15">
      <c r="B43" s="27" t="s">
        <v>86</v>
      </c>
      <c r="AD43" s="50"/>
    </row>
    <row r="44" spans="2:30" ht="15">
      <c r="B44" s="27" t="s">
        <v>85</v>
      </c>
      <c r="AC44" s="48"/>
      <c r="AD44" s="48"/>
    </row>
    <row r="45" spans="2:21" ht="15">
      <c r="B45" s="27" t="s">
        <v>91</v>
      </c>
      <c r="U45" s="96"/>
    </row>
    <row r="47" spans="5:23" ht="14.25">
      <c r="E47" s="96"/>
      <c r="V47" s="96"/>
      <c r="W47" s="96"/>
    </row>
    <row r="48" spans="5:22" ht="14.25"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ht="14.25">
      <c r="D49" s="193">
        <f>D37/100000</f>
        <v>416.00332</v>
      </c>
    </row>
    <row r="50" spans="21:25" ht="14.25">
      <c r="U50" s="92">
        <v>3104575</v>
      </c>
      <c r="V50" s="367">
        <f>V10+V22</f>
        <v>22677789</v>
      </c>
      <c r="W50" s="93"/>
      <c r="X50" s="92"/>
      <c r="Y50" s="92"/>
    </row>
    <row r="51" spans="21:35" ht="14.25">
      <c r="U51" s="92"/>
      <c r="V51" s="367">
        <f>AD10+AD22+AD23</f>
        <v>45542.82304440024</v>
      </c>
      <c r="W51" s="92"/>
      <c r="X51" s="92"/>
      <c r="Y51" s="92"/>
      <c r="AI51" s="47" t="s">
        <v>110</v>
      </c>
    </row>
    <row r="52" spans="21:35" ht="15">
      <c r="U52" s="94"/>
      <c r="V52" s="368">
        <f>V50/(V51*1000)*100</f>
        <v>49.79442969069167</v>
      </c>
      <c r="W52" s="368">
        <f>U50/V50*100</f>
        <v>13.68993688053099</v>
      </c>
      <c r="X52" s="94"/>
      <c r="Y52" s="92"/>
      <c r="AC52" s="49"/>
      <c r="AD52" s="49"/>
      <c r="AG52" s="47" t="s">
        <v>111</v>
      </c>
      <c r="AI52" s="49">
        <v>34582571</v>
      </c>
    </row>
    <row r="53" spans="4:35" ht="15">
      <c r="D53" s="108"/>
      <c r="E53" s="108"/>
      <c r="F53" s="108"/>
      <c r="G53" s="108"/>
      <c r="U53" s="94"/>
      <c r="V53" s="94"/>
      <c r="W53" s="94"/>
      <c r="X53" s="94"/>
      <c r="Y53" s="92"/>
      <c r="AC53" s="50"/>
      <c r="AD53" s="50"/>
      <c r="AG53" s="47">
        <v>14706583</v>
      </c>
      <c r="AI53" s="50">
        <f>AI52/AI37*100</f>
        <v>3.4130912786374465</v>
      </c>
    </row>
    <row r="54" spans="21:33" ht="14.25">
      <c r="U54" s="93"/>
      <c r="V54" s="93"/>
      <c r="W54" s="93"/>
      <c r="X54" s="93"/>
      <c r="Y54" s="92"/>
      <c r="AG54" s="47">
        <v>-14768247</v>
      </c>
    </row>
    <row r="55" spans="2:33" ht="14.25">
      <c r="B55" s="111"/>
      <c r="C55" s="218" t="s">
        <v>103</v>
      </c>
      <c r="D55" s="218" t="s">
        <v>104</v>
      </c>
      <c r="E55" s="218" t="s">
        <v>47</v>
      </c>
      <c r="U55" s="108"/>
      <c r="AG55" s="47">
        <f>SUM(AG53:AG54)</f>
        <v>-61664</v>
      </c>
    </row>
    <row r="56" spans="2:5" ht="14.25">
      <c r="B56" s="218" t="s">
        <v>214</v>
      </c>
      <c r="C56" s="126">
        <f>C10+C22+C23</f>
        <v>2337545</v>
      </c>
      <c r="D56" s="126">
        <f>D10+D22+D23</f>
        <v>1296501</v>
      </c>
      <c r="E56" s="126">
        <f>SUM(C56:D56)</f>
        <v>3634046</v>
      </c>
    </row>
    <row r="57" spans="2:21" ht="14.25">
      <c r="B57" s="218" t="s">
        <v>215</v>
      </c>
      <c r="C57" s="126">
        <f>AE10+AE22+AE23</f>
        <v>8087.163718259221</v>
      </c>
      <c r="D57" s="126">
        <f>AF10+AF22+AF23</f>
        <v>37455.659326141016</v>
      </c>
      <c r="E57" s="126">
        <f>SUM(C57:D57)</f>
        <v>45542.82304440024</v>
      </c>
      <c r="U57" s="108"/>
    </row>
    <row r="58" spans="2:5" ht="14.25">
      <c r="B58" s="218" t="s">
        <v>216</v>
      </c>
      <c r="C58" s="277">
        <f>C56/(C57*1000)*100</f>
        <v>28.904385782648177</v>
      </c>
      <c r="D58" s="277">
        <f>D56/(D57*1000)*100</f>
        <v>3.4614288556793533</v>
      </c>
      <c r="E58" s="277">
        <f>E56/(E57*1000)*100</f>
        <v>7.97940434315441</v>
      </c>
    </row>
  </sheetData>
  <sheetProtection/>
  <mergeCells count="12">
    <mergeCell ref="AG6:AI6"/>
    <mergeCell ref="AB6:AB7"/>
    <mergeCell ref="AC6:AC7"/>
    <mergeCell ref="U6:U7"/>
    <mergeCell ref="V6:V7"/>
    <mergeCell ref="Z6:AA6"/>
    <mergeCell ref="AD6:AF6"/>
    <mergeCell ref="W6:Y6"/>
    <mergeCell ref="A6:A7"/>
    <mergeCell ref="B6:B7"/>
    <mergeCell ref="G6:G7"/>
    <mergeCell ref="C6:E6"/>
  </mergeCells>
  <conditionalFormatting sqref="AA8">
    <cfRule type="top10" priority="29" dxfId="1" stopIfTrue="1" rank="5" bottom="1"/>
    <cfRule type="top10" priority="35" dxfId="1" stopIfTrue="1" rank="5" bottom="1"/>
  </conditionalFormatting>
  <conditionalFormatting sqref="AB8">
    <cfRule type="cellIs" priority="26" dxfId="0" operator="greaterThan" stopIfTrue="1">
      <formula>0.4</formula>
    </cfRule>
  </conditionalFormatting>
  <conditionalFormatting sqref="W8:X37">
    <cfRule type="top10" priority="23" dxfId="1" stopIfTrue="1" rank="5" bottom="1"/>
    <cfRule type="top10" priority="24" dxfId="0" stopIfTrue="1" rank="5"/>
  </conditionalFormatting>
  <conditionalFormatting sqref="Y8:Y37">
    <cfRule type="top10" priority="19" dxfId="1" stopIfTrue="1" rank="5" bottom="1"/>
    <cfRule type="top10" priority="20" dxfId="0" stopIfTrue="1" rank="5"/>
  </conditionalFormatting>
  <conditionalFormatting sqref="Z9:Z37">
    <cfRule type="top10" priority="17" dxfId="1" stopIfTrue="1" rank="5" bottom="1"/>
    <cfRule type="top10" priority="18" dxfId="0" stopIfTrue="1" rank="5"/>
  </conditionalFormatting>
  <conditionalFormatting sqref="AA9:AA37">
    <cfRule type="top10" priority="15" dxfId="1" stopIfTrue="1" rank="5" bottom="1"/>
    <cfRule type="top10" priority="16" dxfId="0" stopIfTrue="1" rank="5"/>
  </conditionalFormatting>
  <conditionalFormatting sqref="AB9:AB37">
    <cfRule type="top10" priority="13" dxfId="1" stopIfTrue="1" rank="5" bottom="1"/>
    <cfRule type="top10" priority="14" dxfId="0" stopIfTrue="1" rank="5"/>
  </conditionalFormatting>
  <conditionalFormatting sqref="W8:W34">
    <cfRule type="top10" priority="11" dxfId="1" stopIfTrue="1" rank="5" bottom="1"/>
    <cfRule type="top10" priority="12" dxfId="0" stopIfTrue="1" rank="5"/>
  </conditionalFormatting>
  <conditionalFormatting sqref="X8:X33">
    <cfRule type="top10" priority="9" dxfId="1" stopIfTrue="1" rank="5" bottom="1"/>
    <cfRule type="top10" priority="10" dxfId="0" stopIfTrue="1" rank="5"/>
  </conditionalFormatting>
  <conditionalFormatting sqref="Y8:Y33">
    <cfRule type="top10" priority="7" dxfId="1" stopIfTrue="1" rank="5" bottom="1"/>
    <cfRule type="top10" priority="8" dxfId="0" stopIfTrue="1" rank="5"/>
  </conditionalFormatting>
  <conditionalFormatting sqref="Z9:Z33">
    <cfRule type="top10" priority="5" dxfId="1" stopIfTrue="1" rank="5" bottom="1"/>
    <cfRule type="top10" priority="6" dxfId="0" stopIfTrue="1" rank="5"/>
  </conditionalFormatting>
  <conditionalFormatting sqref="AA9:AA33">
    <cfRule type="top10" priority="3" dxfId="1" stopIfTrue="1" rank="5" bottom="1"/>
    <cfRule type="top10" priority="4" dxfId="0" stopIfTrue="1" rank="5"/>
  </conditionalFormatting>
  <conditionalFormatting sqref="AB9:AB33">
    <cfRule type="top10" priority="1" dxfId="1" stopIfTrue="1" rank="5" bottom="1"/>
    <cfRule type="top10" priority="2" dxfId="0" stopIfTrue="1" rank="5"/>
  </conditionalFormatting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60" zoomScalePageLayoutView="0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8" sqref="E18"/>
    </sheetView>
  </sheetViews>
  <sheetFormatPr defaultColWidth="9.140625" defaultRowHeight="12.75"/>
  <cols>
    <col min="1" max="1" width="9.140625" style="371" customWidth="1"/>
    <col min="2" max="6" width="9.421875" style="371" customWidth="1"/>
    <col min="7" max="9" width="10.140625" style="371" customWidth="1"/>
    <col min="10" max="10" width="10.57421875" style="371" customWidth="1"/>
    <col min="11" max="11" width="10.140625" style="371" customWidth="1"/>
    <col min="12" max="16" width="9.421875" style="371" customWidth="1"/>
    <col min="17" max="17" width="9.140625" style="371" customWidth="1"/>
    <col min="18" max="18" width="22.8515625" style="371" customWidth="1"/>
    <col min="19" max="16384" width="9.140625" style="371" customWidth="1"/>
  </cols>
  <sheetData>
    <row r="1" spans="1:15" ht="15.75">
      <c r="A1" s="370" t="s">
        <v>227</v>
      </c>
      <c r="O1" s="370" t="s">
        <v>206</v>
      </c>
    </row>
    <row r="2" ht="15.75" thickBot="1"/>
    <row r="3" spans="1:16" ht="15">
      <c r="A3" s="545" t="s">
        <v>202</v>
      </c>
      <c r="B3" s="548" t="s">
        <v>203</v>
      </c>
      <c r="C3" s="549"/>
      <c r="D3" s="549"/>
      <c r="E3" s="549"/>
      <c r="F3" s="550"/>
      <c r="G3" s="548" t="s">
        <v>204</v>
      </c>
      <c r="H3" s="549"/>
      <c r="I3" s="549"/>
      <c r="J3" s="549"/>
      <c r="K3" s="550"/>
      <c r="L3" s="548" t="s">
        <v>136</v>
      </c>
      <c r="M3" s="549"/>
      <c r="N3" s="549"/>
      <c r="O3" s="549"/>
      <c r="P3" s="550"/>
    </row>
    <row r="4" spans="1:16" ht="15">
      <c r="A4" s="546"/>
      <c r="B4" s="542" t="s">
        <v>205</v>
      </c>
      <c r="C4" s="544" t="s">
        <v>166</v>
      </c>
      <c r="D4" s="544"/>
      <c r="E4" s="544"/>
      <c r="F4" s="540" t="s">
        <v>78</v>
      </c>
      <c r="G4" s="542" t="s">
        <v>205</v>
      </c>
      <c r="H4" s="544" t="s">
        <v>166</v>
      </c>
      <c r="I4" s="544"/>
      <c r="J4" s="544"/>
      <c r="K4" s="540" t="s">
        <v>78</v>
      </c>
      <c r="L4" s="542" t="s">
        <v>205</v>
      </c>
      <c r="M4" s="544" t="s">
        <v>166</v>
      </c>
      <c r="N4" s="544"/>
      <c r="O4" s="544"/>
      <c r="P4" s="540" t="s">
        <v>78</v>
      </c>
    </row>
    <row r="5" spans="1:16" ht="15.75" thickBot="1">
      <c r="A5" s="547"/>
      <c r="B5" s="543"/>
      <c r="C5" s="372" t="s">
        <v>165</v>
      </c>
      <c r="D5" s="372" t="s">
        <v>148</v>
      </c>
      <c r="E5" s="372" t="s">
        <v>47</v>
      </c>
      <c r="F5" s="541"/>
      <c r="G5" s="543"/>
      <c r="H5" s="372" t="s">
        <v>165</v>
      </c>
      <c r="I5" s="372" t="s">
        <v>148</v>
      </c>
      <c r="J5" s="372" t="s">
        <v>47</v>
      </c>
      <c r="K5" s="541"/>
      <c r="L5" s="543"/>
      <c r="M5" s="372" t="s">
        <v>165</v>
      </c>
      <c r="N5" s="372" t="s">
        <v>148</v>
      </c>
      <c r="O5" s="372" t="s">
        <v>47</v>
      </c>
      <c r="P5" s="541"/>
    </row>
    <row r="6" spans="1:18" ht="21.75" customHeight="1">
      <c r="A6" s="373">
        <v>40269</v>
      </c>
      <c r="B6" s="374">
        <v>-1.50554</v>
      </c>
      <c r="C6" s="375">
        <v>12.90755</v>
      </c>
      <c r="D6" s="375">
        <v>-1.13092</v>
      </c>
      <c r="E6" s="375">
        <f aca="true" t="shared" si="0" ref="E6:E15">SUM(C6:D6)</f>
        <v>11.77663</v>
      </c>
      <c r="F6" s="376">
        <f aca="true" t="shared" si="1" ref="F6:F15">E6+B6</f>
        <v>10.271090000000001</v>
      </c>
      <c r="G6" s="374">
        <v>-1.07963</v>
      </c>
      <c r="H6" s="375">
        <v>112.11789</v>
      </c>
      <c r="I6" s="375">
        <v>48.85603</v>
      </c>
      <c r="J6" s="375">
        <f aca="true" t="shared" si="2" ref="J6:J15">SUM(H6:I6)</f>
        <v>160.97392</v>
      </c>
      <c r="K6" s="376">
        <f aca="true" t="shared" si="3" ref="K6:K15">J6+G6</f>
        <v>159.89428999999998</v>
      </c>
      <c r="L6" s="377">
        <f aca="true" t="shared" si="4" ref="L6:P10">B6/G6*100</f>
        <v>139.44962626084862</v>
      </c>
      <c r="M6" s="378">
        <f t="shared" si="4"/>
        <v>11.512480300869022</v>
      </c>
      <c r="N6" s="378">
        <f t="shared" si="4"/>
        <v>-2.3148012640404882</v>
      </c>
      <c r="O6" s="378">
        <f t="shared" si="4"/>
        <v>7.3158620974130475</v>
      </c>
      <c r="P6" s="379">
        <f t="shared" si="4"/>
        <v>6.423675291969465</v>
      </c>
      <c r="R6" s="371">
        <f>H6*100000</f>
        <v>11211789</v>
      </c>
    </row>
    <row r="7" spans="1:16" ht="21.75" customHeight="1">
      <c r="A7" s="414">
        <v>40299</v>
      </c>
      <c r="B7" s="380">
        <v>-4.82515</v>
      </c>
      <c r="C7" s="381">
        <v>10.46257</v>
      </c>
      <c r="D7" s="381">
        <v>0.13278</v>
      </c>
      <c r="E7" s="381">
        <f t="shared" si="0"/>
        <v>10.59535</v>
      </c>
      <c r="F7" s="382">
        <f t="shared" si="1"/>
        <v>5.7702</v>
      </c>
      <c r="G7" s="380">
        <v>-4.43307</v>
      </c>
      <c r="H7" s="381">
        <v>112.55689</v>
      </c>
      <c r="I7" s="381">
        <v>57.68084</v>
      </c>
      <c r="J7" s="381">
        <f t="shared" si="2"/>
        <v>170.23773</v>
      </c>
      <c r="K7" s="382">
        <f t="shared" si="3"/>
        <v>165.80466</v>
      </c>
      <c r="L7" s="383">
        <f t="shared" si="4"/>
        <v>108.84443512058235</v>
      </c>
      <c r="M7" s="384">
        <f t="shared" si="4"/>
        <v>9.295361661111993</v>
      </c>
      <c r="N7" s="384">
        <f t="shared" si="4"/>
        <v>0.23019775717551963</v>
      </c>
      <c r="O7" s="384">
        <f t="shared" si="4"/>
        <v>6.223855311040626</v>
      </c>
      <c r="P7" s="385">
        <f t="shared" si="4"/>
        <v>3.480119316308721</v>
      </c>
    </row>
    <row r="8" spans="1:16" ht="21.75" customHeight="1">
      <c r="A8" s="414">
        <v>40330</v>
      </c>
      <c r="B8" s="380">
        <v>-2.59487</v>
      </c>
      <c r="C8" s="381">
        <v>10.96289</v>
      </c>
      <c r="D8" s="381">
        <v>-0.86168</v>
      </c>
      <c r="E8" s="381">
        <f t="shared" si="0"/>
        <v>10.10121</v>
      </c>
      <c r="F8" s="382">
        <f t="shared" si="1"/>
        <v>7.50634</v>
      </c>
      <c r="G8" s="380">
        <v>-2.11646</v>
      </c>
      <c r="H8" s="381">
        <v>122.89507</v>
      </c>
      <c r="I8" s="381">
        <v>56.87894</v>
      </c>
      <c r="J8" s="381">
        <f t="shared" si="2"/>
        <v>179.77401</v>
      </c>
      <c r="K8" s="382">
        <f t="shared" si="3"/>
        <v>177.65755000000001</v>
      </c>
      <c r="L8" s="383">
        <f t="shared" si="4"/>
        <v>122.60425427364561</v>
      </c>
      <c r="M8" s="384">
        <f t="shared" si="4"/>
        <v>8.92052870794573</v>
      </c>
      <c r="N8" s="384">
        <f t="shared" si="4"/>
        <v>-1.5149368114103392</v>
      </c>
      <c r="O8" s="384">
        <f t="shared" si="4"/>
        <v>5.618837784171361</v>
      </c>
      <c r="P8" s="385">
        <f t="shared" si="4"/>
        <v>4.225173655721358</v>
      </c>
    </row>
    <row r="9" spans="1:16" ht="21.75" customHeight="1">
      <c r="A9" s="414">
        <v>40360</v>
      </c>
      <c r="B9" s="380">
        <v>-2.55442</v>
      </c>
      <c r="C9" s="381">
        <v>11.68615</v>
      </c>
      <c r="D9" s="381">
        <v>-0.84498</v>
      </c>
      <c r="E9" s="381">
        <f t="shared" si="0"/>
        <v>10.84117</v>
      </c>
      <c r="F9" s="382">
        <f t="shared" si="1"/>
        <v>8.28675</v>
      </c>
      <c r="G9" s="380">
        <v>-2.08154</v>
      </c>
      <c r="H9" s="381">
        <v>115.12661</v>
      </c>
      <c r="I9" s="381">
        <v>53.96637</v>
      </c>
      <c r="J9" s="381">
        <f t="shared" si="2"/>
        <v>169.09298</v>
      </c>
      <c r="K9" s="382">
        <f t="shared" si="3"/>
        <v>167.01144000000002</v>
      </c>
      <c r="L9" s="383">
        <f t="shared" si="4"/>
        <v>122.71779547834775</v>
      </c>
      <c r="M9" s="384">
        <f t="shared" si="4"/>
        <v>10.150694092356233</v>
      </c>
      <c r="N9" s="384">
        <f t="shared" si="4"/>
        <v>-1.565752893885581</v>
      </c>
      <c r="O9" s="384">
        <f t="shared" si="4"/>
        <v>6.411366101656022</v>
      </c>
      <c r="P9" s="385">
        <f t="shared" si="4"/>
        <v>4.961785851316532</v>
      </c>
    </row>
    <row r="10" spans="1:16" ht="21.75" customHeight="1">
      <c r="A10" s="414">
        <v>40391</v>
      </c>
      <c r="B10" s="380">
        <v>-2.2962</v>
      </c>
      <c r="C10" s="381">
        <v>22.88756</v>
      </c>
      <c r="D10" s="381">
        <v>-0.33106</v>
      </c>
      <c r="E10" s="381">
        <f t="shared" si="0"/>
        <v>22.5565</v>
      </c>
      <c r="F10" s="382">
        <f t="shared" si="1"/>
        <v>20.2603</v>
      </c>
      <c r="G10" s="380">
        <v>-2.03778</v>
      </c>
      <c r="H10" s="381">
        <v>135.05615</v>
      </c>
      <c r="I10" s="381">
        <v>46.99927</v>
      </c>
      <c r="J10" s="381">
        <f t="shared" si="2"/>
        <v>182.05542</v>
      </c>
      <c r="K10" s="382">
        <f t="shared" si="3"/>
        <v>180.01764</v>
      </c>
      <c r="L10" s="383">
        <f t="shared" si="4"/>
        <v>112.68144745752728</v>
      </c>
      <c r="M10" s="384">
        <f t="shared" si="4"/>
        <v>16.94669957643543</v>
      </c>
      <c r="N10" s="384">
        <f t="shared" si="4"/>
        <v>-0.7043939193098105</v>
      </c>
      <c r="O10" s="384">
        <f t="shared" si="4"/>
        <v>12.389908523459505</v>
      </c>
      <c r="P10" s="385">
        <f t="shared" si="4"/>
        <v>11.254619269533809</v>
      </c>
    </row>
    <row r="11" spans="1:16" ht="21.75" customHeight="1">
      <c r="A11" s="414">
        <v>40422</v>
      </c>
      <c r="B11" s="396">
        <v>-2.37745</v>
      </c>
      <c r="C11" s="397">
        <v>23.41439</v>
      </c>
      <c r="D11" s="397">
        <v>-0.56812</v>
      </c>
      <c r="E11" s="381">
        <f>SUM(C11:D11)</f>
        <v>22.84627</v>
      </c>
      <c r="F11" s="382">
        <f>E11+B11</f>
        <v>20.46882</v>
      </c>
      <c r="G11" s="396">
        <v>-2.00642</v>
      </c>
      <c r="H11" s="397">
        <v>124.24994</v>
      </c>
      <c r="I11" s="397">
        <v>46.85191</v>
      </c>
      <c r="J11" s="381">
        <f>SUM(H11:I11)</f>
        <v>171.10184999999998</v>
      </c>
      <c r="K11" s="382">
        <f>J11+G11</f>
        <v>169.09543</v>
      </c>
      <c r="L11" s="383">
        <f aca="true" t="shared" si="5" ref="L11:P15">B11/G11*100</f>
        <v>118.49214022986216</v>
      </c>
      <c r="M11" s="384">
        <f t="shared" si="5"/>
        <v>18.8445885768637</v>
      </c>
      <c r="N11" s="384">
        <f t="shared" si="5"/>
        <v>-1.2125866373430667</v>
      </c>
      <c r="O11" s="384">
        <f t="shared" si="5"/>
        <v>13.352438912846356</v>
      </c>
      <c r="P11" s="385">
        <f t="shared" si="5"/>
        <v>12.10489248585843</v>
      </c>
    </row>
    <row r="12" spans="1:16" ht="21.75" customHeight="1">
      <c r="A12" s="414">
        <v>40452</v>
      </c>
      <c r="B12" s="396">
        <v>-1.70274</v>
      </c>
      <c r="C12" s="397">
        <v>24.8775</v>
      </c>
      <c r="D12" s="397">
        <v>-0.6954</v>
      </c>
      <c r="E12" s="381">
        <f t="shared" si="0"/>
        <v>24.182100000000002</v>
      </c>
      <c r="F12" s="382">
        <f t="shared" si="1"/>
        <v>22.479360000000003</v>
      </c>
      <c r="G12" s="396">
        <v>-1.37564</v>
      </c>
      <c r="H12" s="397">
        <v>146.9579</v>
      </c>
      <c r="I12" s="397">
        <v>42.74249</v>
      </c>
      <c r="J12" s="381">
        <f t="shared" si="2"/>
        <v>189.70039</v>
      </c>
      <c r="K12" s="382">
        <f t="shared" si="3"/>
        <v>188.32475</v>
      </c>
      <c r="L12" s="383">
        <f t="shared" si="5"/>
        <v>123.77802332005466</v>
      </c>
      <c r="M12" s="384">
        <f t="shared" si="5"/>
        <v>16.928317565779043</v>
      </c>
      <c r="N12" s="384">
        <f t="shared" si="5"/>
        <v>-1.626952477499556</v>
      </c>
      <c r="O12" s="384">
        <f t="shared" si="5"/>
        <v>12.747522553854528</v>
      </c>
      <c r="P12" s="385">
        <f t="shared" si="5"/>
        <v>11.936487370884604</v>
      </c>
    </row>
    <row r="13" spans="1:16" ht="21.75" customHeight="1">
      <c r="A13" s="414">
        <v>40483</v>
      </c>
      <c r="B13" s="396">
        <v>-2.65242</v>
      </c>
      <c r="C13" s="405">
        <v>30.17585</v>
      </c>
      <c r="D13" s="405">
        <v>-0.27422</v>
      </c>
      <c r="E13" s="381">
        <f t="shared" si="0"/>
        <v>29.90163</v>
      </c>
      <c r="F13" s="382">
        <f t="shared" si="1"/>
        <v>27.24921</v>
      </c>
      <c r="G13" s="396">
        <v>-2.39332</v>
      </c>
      <c r="H13" s="405">
        <v>171.61532</v>
      </c>
      <c r="I13" s="405">
        <v>57.18774</v>
      </c>
      <c r="J13" s="381">
        <f t="shared" si="2"/>
        <v>228.80306</v>
      </c>
      <c r="K13" s="382">
        <f t="shared" si="3"/>
        <v>226.40974</v>
      </c>
      <c r="L13" s="383">
        <f t="shared" si="5"/>
        <v>110.8259656042652</v>
      </c>
      <c r="M13" s="384">
        <f t="shared" si="5"/>
        <v>17.58342437027184</v>
      </c>
      <c r="N13" s="384">
        <f t="shared" si="5"/>
        <v>-0.47950837015066516</v>
      </c>
      <c r="O13" s="384">
        <f t="shared" si="5"/>
        <v>13.06871944807032</v>
      </c>
      <c r="P13" s="385">
        <f t="shared" si="5"/>
        <v>12.035352366024537</v>
      </c>
    </row>
    <row r="14" spans="1:16" ht="21.75" customHeight="1">
      <c r="A14" s="414">
        <v>40513</v>
      </c>
      <c r="B14" s="396">
        <v>-1.30688</v>
      </c>
      <c r="C14" s="405">
        <v>31.92148</v>
      </c>
      <c r="D14" s="405">
        <v>-2.12709</v>
      </c>
      <c r="E14" s="381">
        <f t="shared" si="0"/>
        <v>29.79439</v>
      </c>
      <c r="F14" s="382">
        <f t="shared" si="1"/>
        <v>28.48751</v>
      </c>
      <c r="G14" s="396">
        <v>-0.96729</v>
      </c>
      <c r="H14" s="405">
        <v>170.76288</v>
      </c>
      <c r="I14" s="405">
        <v>55.47039</v>
      </c>
      <c r="J14" s="381">
        <f t="shared" si="2"/>
        <v>226.23327</v>
      </c>
      <c r="K14" s="382">
        <f t="shared" si="3"/>
        <v>225.26598</v>
      </c>
      <c r="L14" s="383">
        <f t="shared" si="5"/>
        <v>135.10736180462942</v>
      </c>
      <c r="M14" s="384">
        <f t="shared" si="5"/>
        <v>18.693453752946777</v>
      </c>
      <c r="N14" s="384">
        <f t="shared" si="5"/>
        <v>-3.8346404270819074</v>
      </c>
      <c r="O14" s="384">
        <f t="shared" si="5"/>
        <v>13.169764995219316</v>
      </c>
      <c r="P14" s="385">
        <f t="shared" si="5"/>
        <v>12.646166101068612</v>
      </c>
    </row>
    <row r="15" spans="1:16" ht="21.75" customHeight="1" hidden="1">
      <c r="A15" s="414">
        <v>40544</v>
      </c>
      <c r="B15" s="396">
        <v>-1.71673</v>
      </c>
      <c r="C15" s="405">
        <v>22.02173</v>
      </c>
      <c r="D15" s="405">
        <v>-0.92851</v>
      </c>
      <c r="E15" s="405">
        <f t="shared" si="0"/>
        <v>21.093220000000002</v>
      </c>
      <c r="F15" s="406">
        <f t="shared" si="1"/>
        <v>19.376490000000004</v>
      </c>
      <c r="G15" s="396">
        <v>-1.43985</v>
      </c>
      <c r="H15" s="405">
        <v>137.15931</v>
      </c>
      <c r="I15" s="405">
        <v>52.73482</v>
      </c>
      <c r="J15" s="405">
        <f t="shared" si="2"/>
        <v>189.89413000000002</v>
      </c>
      <c r="K15" s="406">
        <f t="shared" si="3"/>
        <v>188.45428</v>
      </c>
      <c r="L15" s="407">
        <f t="shared" si="5"/>
        <v>119.22978087995277</v>
      </c>
      <c r="M15" s="408">
        <f t="shared" si="5"/>
        <v>16.055585289835594</v>
      </c>
      <c r="N15" s="408">
        <f t="shared" si="5"/>
        <v>-1.760715216246116</v>
      </c>
      <c r="O15" s="408">
        <f t="shared" si="5"/>
        <v>11.107884166824956</v>
      </c>
      <c r="P15" s="409">
        <f t="shared" si="5"/>
        <v>10.28179885328155</v>
      </c>
    </row>
    <row r="16" spans="1:16" ht="21.75" customHeight="1" hidden="1">
      <c r="A16" s="414">
        <v>40575</v>
      </c>
      <c r="B16" s="396">
        <v>-0.99284</v>
      </c>
      <c r="C16" s="405">
        <v>15.06321</v>
      </c>
      <c r="D16" s="405">
        <v>-0.15766</v>
      </c>
      <c r="E16" s="405">
        <f>SUM(C16:D16)</f>
        <v>14.90555</v>
      </c>
      <c r="F16" s="406">
        <f>E16+B16</f>
        <v>13.91271</v>
      </c>
      <c r="G16" s="396">
        <v>-0.79303</v>
      </c>
      <c r="H16" s="405">
        <v>146.90048</v>
      </c>
      <c r="I16" s="405">
        <v>55.10231</v>
      </c>
      <c r="J16" s="405">
        <f>SUM(H16:I16)</f>
        <v>202.00279</v>
      </c>
      <c r="K16" s="406">
        <f>J16+G16</f>
        <v>201.20976000000002</v>
      </c>
      <c r="L16" s="407">
        <f aca="true" t="shared" si="6" ref="L16:P17">B16/G16*100</f>
        <v>125.19576812983115</v>
      </c>
      <c r="M16" s="408">
        <f t="shared" si="6"/>
        <v>10.254023676437273</v>
      </c>
      <c r="N16" s="408">
        <f t="shared" si="6"/>
        <v>-0.28612230594325355</v>
      </c>
      <c r="O16" s="408">
        <f t="shared" si="6"/>
        <v>7.378883232256346</v>
      </c>
      <c r="P16" s="409">
        <f t="shared" si="6"/>
        <v>6.914530388585524</v>
      </c>
    </row>
    <row r="17" spans="1:16" ht="21.75" customHeight="1" hidden="1">
      <c r="A17" s="414">
        <v>40603</v>
      </c>
      <c r="B17" s="396">
        <v>-1.53131</v>
      </c>
      <c r="C17" s="405">
        <v>13.25518</v>
      </c>
      <c r="D17" s="405">
        <v>1.99194</v>
      </c>
      <c r="E17" s="405">
        <f>SUM(C17:D17)</f>
        <v>15.247119999999999</v>
      </c>
      <c r="F17" s="406">
        <f>E17+B17</f>
        <v>13.71581</v>
      </c>
      <c r="G17" s="396">
        <v>-1.45523</v>
      </c>
      <c r="H17" s="405">
        <v>144.60735</v>
      </c>
      <c r="I17" s="405">
        <v>57.45993</v>
      </c>
      <c r="J17" s="405">
        <f>SUM(H17:I17)</f>
        <v>202.06727999999998</v>
      </c>
      <c r="K17" s="406">
        <f>J17+G17</f>
        <v>200.61204999999998</v>
      </c>
      <c r="L17" s="407">
        <f t="shared" si="6"/>
        <v>105.22803955388495</v>
      </c>
      <c r="M17" s="408">
        <f t="shared" si="6"/>
        <v>9.166325224824327</v>
      </c>
      <c r="N17" s="408">
        <f t="shared" si="6"/>
        <v>3.4666592876113844</v>
      </c>
      <c r="O17" s="408">
        <f t="shared" si="6"/>
        <v>7.545566011478949</v>
      </c>
      <c r="P17" s="409">
        <f t="shared" si="6"/>
        <v>6.83698212545059</v>
      </c>
    </row>
    <row r="18" spans="1:16" s="370" customFormat="1" ht="21.75" customHeight="1" thickBot="1">
      <c r="A18" s="386" t="s">
        <v>47</v>
      </c>
      <c r="B18" s="387">
        <f aca="true" t="shared" si="7" ref="B18:K18">SUM(B6:B14)</f>
        <v>-21.815669999999997</v>
      </c>
      <c r="C18" s="388">
        <f t="shared" si="7"/>
        <v>179.29594</v>
      </c>
      <c r="D18" s="388">
        <f t="shared" si="7"/>
        <v>-6.70069</v>
      </c>
      <c r="E18" s="388">
        <f t="shared" si="7"/>
        <v>172.59525</v>
      </c>
      <c r="F18" s="389">
        <f t="shared" si="7"/>
        <v>150.77958</v>
      </c>
      <c r="G18" s="387">
        <f t="shared" si="7"/>
        <v>-18.491149999999998</v>
      </c>
      <c r="H18" s="388">
        <f t="shared" si="7"/>
        <v>1211.33865</v>
      </c>
      <c r="I18" s="388">
        <f t="shared" si="7"/>
        <v>466.63398</v>
      </c>
      <c r="J18" s="388">
        <f t="shared" si="7"/>
        <v>1677.9726299999998</v>
      </c>
      <c r="K18" s="389">
        <f t="shared" si="7"/>
        <v>1659.48148</v>
      </c>
      <c r="L18" s="390">
        <f>B18/G18*100</f>
        <v>117.97897913326105</v>
      </c>
      <c r="M18" s="391">
        <f>C18/H18*100</f>
        <v>14.801471083251574</v>
      </c>
      <c r="N18" s="391">
        <f>D18/I18*100</f>
        <v>-1.4359627217889277</v>
      </c>
      <c r="O18" s="391">
        <f>E18/J18*100</f>
        <v>10.285939526915884</v>
      </c>
      <c r="P18" s="392">
        <f>F18/K18*100</f>
        <v>9.085945327934605</v>
      </c>
    </row>
    <row r="19" spans="1:16" s="370" customFormat="1" ht="21.75" customHeight="1">
      <c r="A19" s="393">
        <v>40634</v>
      </c>
      <c r="B19" s="396">
        <v>-1.97656</v>
      </c>
      <c r="C19" s="405">
        <v>2.94261</v>
      </c>
      <c r="D19" s="405">
        <v>-1.2104</v>
      </c>
      <c r="E19" s="381">
        <f aca="true" t="shared" si="8" ref="E19:E27">SUM(C19:D19)</f>
        <v>1.7322100000000002</v>
      </c>
      <c r="F19" s="382">
        <f aca="true" t="shared" si="9" ref="F19:F27">E19+B19</f>
        <v>-0.24434999999999985</v>
      </c>
      <c r="G19" s="396">
        <v>-1.66443</v>
      </c>
      <c r="H19" s="405">
        <v>107.11331</v>
      </c>
      <c r="I19" s="405">
        <v>46.42013</v>
      </c>
      <c r="J19" s="381">
        <f aca="true" t="shared" si="10" ref="J19:J27">SUM(H19:I19)</f>
        <v>153.53343999999998</v>
      </c>
      <c r="K19" s="382">
        <f aca="true" t="shared" si="11" ref="K19:K27">J19+G19</f>
        <v>151.86900999999997</v>
      </c>
      <c r="L19" s="383">
        <f aca="true" t="shared" si="12" ref="L19:L28">B19/G19*100</f>
        <v>118.75296648101752</v>
      </c>
      <c r="M19" s="384">
        <f aca="true" t="shared" si="13" ref="M19:O20">C19/H19*100</f>
        <v>2.747193602737139</v>
      </c>
      <c r="N19" s="384">
        <f t="shared" si="13"/>
        <v>-2.607489466315583</v>
      </c>
      <c r="O19" s="384">
        <f t="shared" si="13"/>
        <v>1.1282297849901626</v>
      </c>
      <c r="P19" s="385">
        <f aca="true" t="shared" si="14" ref="P19:P28">F19/K19*100</f>
        <v>-0.16089523464991304</v>
      </c>
    </row>
    <row r="20" spans="1:16" s="370" customFormat="1" ht="21.75" customHeight="1">
      <c r="A20" s="393">
        <v>40664</v>
      </c>
      <c r="B20" s="396">
        <v>-1.64954</v>
      </c>
      <c r="C20" s="405">
        <v>8.98037</v>
      </c>
      <c r="D20" s="405">
        <v>-0.74986</v>
      </c>
      <c r="E20" s="381">
        <f t="shared" si="8"/>
        <v>8.23051</v>
      </c>
      <c r="F20" s="382">
        <f t="shared" si="9"/>
        <v>6.580970000000001</v>
      </c>
      <c r="G20" s="396">
        <v>-1.42817</v>
      </c>
      <c r="H20" s="405">
        <v>108.74655</v>
      </c>
      <c r="I20" s="405">
        <v>24.69854</v>
      </c>
      <c r="J20" s="381">
        <f t="shared" si="10"/>
        <v>133.44509</v>
      </c>
      <c r="K20" s="382">
        <f t="shared" si="11"/>
        <v>132.01692</v>
      </c>
      <c r="L20" s="383">
        <f t="shared" si="12"/>
        <v>115.50025557181569</v>
      </c>
      <c r="M20" s="384">
        <f t="shared" si="13"/>
        <v>8.258073474514823</v>
      </c>
      <c r="N20" s="384">
        <f t="shared" si="13"/>
        <v>-3.036049904164375</v>
      </c>
      <c r="O20" s="384">
        <f aca="true" t="shared" si="15" ref="O20:O28">E20/J20*100</f>
        <v>6.167712877259104</v>
      </c>
      <c r="P20" s="385">
        <f t="shared" si="14"/>
        <v>4.98494435410249</v>
      </c>
    </row>
    <row r="21" spans="1:16" s="370" customFormat="1" ht="21.75" customHeight="1">
      <c r="A21" s="393">
        <v>40695</v>
      </c>
      <c r="B21" s="396">
        <v>-1.37488</v>
      </c>
      <c r="C21" s="405">
        <v>9.68263</v>
      </c>
      <c r="D21" s="405">
        <v>-0.70836</v>
      </c>
      <c r="E21" s="381">
        <f t="shared" si="8"/>
        <v>8.974269999999999</v>
      </c>
      <c r="F21" s="382">
        <f t="shared" si="9"/>
        <v>7.599389999999999</v>
      </c>
      <c r="G21" s="396">
        <v>-1.19616</v>
      </c>
      <c r="H21" s="405">
        <v>97.17405</v>
      </c>
      <c r="I21" s="405">
        <v>16.92081</v>
      </c>
      <c r="J21" s="381">
        <f t="shared" si="10"/>
        <v>114.09486</v>
      </c>
      <c r="K21" s="382">
        <f t="shared" si="11"/>
        <v>112.89869999999999</v>
      </c>
      <c r="L21" s="383">
        <f t="shared" si="12"/>
        <v>114.9411449973248</v>
      </c>
      <c r="M21" s="384">
        <f>C21/H21*100</f>
        <v>9.964213696969509</v>
      </c>
      <c r="N21" s="384">
        <f>D21/I21*100</f>
        <v>-4.186324413547578</v>
      </c>
      <c r="O21" s="384">
        <f t="shared" si="15"/>
        <v>7.8656216415007645</v>
      </c>
      <c r="P21" s="385">
        <f t="shared" si="14"/>
        <v>6.7311581089950545</v>
      </c>
    </row>
    <row r="22" spans="1:16" s="370" customFormat="1" ht="21.75" customHeight="1">
      <c r="A22" s="393">
        <v>40725</v>
      </c>
      <c r="B22" s="396">
        <v>-1.40813</v>
      </c>
      <c r="C22" s="405">
        <v>16.63965</v>
      </c>
      <c r="D22" s="405">
        <v>-2.42414</v>
      </c>
      <c r="E22" s="381">
        <f t="shared" si="8"/>
        <v>14.21551</v>
      </c>
      <c r="F22" s="382">
        <f t="shared" si="9"/>
        <v>12.80738</v>
      </c>
      <c r="G22" s="396">
        <v>-1.17039</v>
      </c>
      <c r="H22" s="405">
        <v>86.44084</v>
      </c>
      <c r="I22" s="405">
        <v>-19.71096</v>
      </c>
      <c r="J22" s="381">
        <f t="shared" si="10"/>
        <v>66.72988</v>
      </c>
      <c r="K22" s="382">
        <f t="shared" si="11"/>
        <v>65.55949</v>
      </c>
      <c r="L22" s="383">
        <f t="shared" si="12"/>
        <v>120.31288715727237</v>
      </c>
      <c r="M22" s="384">
        <f aca="true" t="shared" si="16" ref="M22:N24">C22/H22*100</f>
        <v>19.249755092615946</v>
      </c>
      <c r="N22" s="384">
        <f t="shared" si="16"/>
        <v>12.298437011692986</v>
      </c>
      <c r="O22" s="384">
        <f t="shared" si="15"/>
        <v>21.303065433356096</v>
      </c>
      <c r="P22" s="385">
        <f t="shared" si="14"/>
        <v>19.535508894288228</v>
      </c>
    </row>
    <row r="23" spans="1:16" s="370" customFormat="1" ht="21.75" customHeight="1">
      <c r="A23" s="393">
        <v>40756</v>
      </c>
      <c r="B23" s="396">
        <v>-1.30176</v>
      </c>
      <c r="C23" s="405">
        <v>3.68143</v>
      </c>
      <c r="D23" s="405">
        <v>-1.0644</v>
      </c>
      <c r="E23" s="381">
        <f t="shared" si="8"/>
        <v>2.61703</v>
      </c>
      <c r="F23" s="382">
        <f t="shared" si="9"/>
        <v>1.3152700000000002</v>
      </c>
      <c r="G23" s="396">
        <v>-1.12752</v>
      </c>
      <c r="H23" s="405">
        <v>53.1877</v>
      </c>
      <c r="I23" s="405">
        <v>20.20849</v>
      </c>
      <c r="J23" s="381">
        <f t="shared" si="10"/>
        <v>73.39619</v>
      </c>
      <c r="K23" s="382">
        <f t="shared" si="11"/>
        <v>72.26867</v>
      </c>
      <c r="L23" s="383">
        <f>B23/G23*100</f>
        <v>115.45338441890165</v>
      </c>
      <c r="M23" s="384">
        <f t="shared" si="16"/>
        <v>6.921581493465595</v>
      </c>
      <c r="N23" s="384">
        <f t="shared" si="16"/>
        <v>-5.267093187071374</v>
      </c>
      <c r="O23" s="384">
        <f t="shared" si="15"/>
        <v>3.565621049266999</v>
      </c>
      <c r="P23" s="385">
        <f>F23/K23*100</f>
        <v>1.8199726105378722</v>
      </c>
    </row>
    <row r="24" spans="1:16" s="370" customFormat="1" ht="21.75" customHeight="1">
      <c r="A24" s="393">
        <v>40787</v>
      </c>
      <c r="B24" s="396">
        <v>-7.76006</v>
      </c>
      <c r="C24" s="405">
        <v>4.49414</v>
      </c>
      <c r="D24" s="405">
        <v>-0.65951</v>
      </c>
      <c r="E24" s="381">
        <f>SUM(C24:D24)</f>
        <v>3.8346299999999998</v>
      </c>
      <c r="F24" s="382">
        <f>E24+B24</f>
        <v>-3.9254300000000004</v>
      </c>
      <c r="G24" s="396">
        <v>-7.52167</v>
      </c>
      <c r="H24" s="405">
        <v>77.57308</v>
      </c>
      <c r="I24" s="405">
        <v>1.46836</v>
      </c>
      <c r="J24" s="381">
        <f>SUM(H24:I24)</f>
        <v>79.04144000000001</v>
      </c>
      <c r="K24" s="382">
        <f>J24+G24</f>
        <v>71.51977000000001</v>
      </c>
      <c r="L24" s="383">
        <f>B24/G24*100</f>
        <v>103.16937594975583</v>
      </c>
      <c r="M24" s="384">
        <f t="shared" si="16"/>
        <v>5.79342730751441</v>
      </c>
      <c r="N24" s="384">
        <f t="shared" si="16"/>
        <v>-44.914734806178316</v>
      </c>
      <c r="O24" s="384">
        <f>E24/J24*100</f>
        <v>4.851417180658651</v>
      </c>
      <c r="P24" s="385">
        <f>F24/K24*100</f>
        <v>-5.488594272604623</v>
      </c>
    </row>
    <row r="25" spans="1:16" s="370" customFormat="1" ht="21.75" customHeight="1">
      <c r="A25" s="393">
        <v>40817</v>
      </c>
      <c r="B25" s="396">
        <v>-1.34409</v>
      </c>
      <c r="C25" s="405">
        <v>6.37972</v>
      </c>
      <c r="D25" s="405">
        <v>-2.3709</v>
      </c>
      <c r="E25" s="381">
        <f>SUM(C25:D25)</f>
        <v>4.00882</v>
      </c>
      <c r="F25" s="382">
        <f>E25+B25</f>
        <v>2.66473</v>
      </c>
      <c r="G25" s="396">
        <v>-1.24801</v>
      </c>
      <c r="H25" s="405">
        <v>77.42627</v>
      </c>
      <c r="I25" s="405">
        <v>0.48203</v>
      </c>
      <c r="J25" s="381">
        <f>SUM(H25:I25)</f>
        <v>77.9083</v>
      </c>
      <c r="K25" s="382">
        <f>J25+G25</f>
        <v>76.66029</v>
      </c>
      <c r="L25" s="383">
        <f>B25/G25*100</f>
        <v>107.69865626076714</v>
      </c>
      <c r="M25" s="384">
        <f aca="true" t="shared" si="17" ref="M25:N28">C25/H25*100</f>
        <v>8.239735686608691</v>
      </c>
      <c r="N25" s="384">
        <f t="shared" si="17"/>
        <v>-491.85735327676696</v>
      </c>
      <c r="O25" s="384">
        <f>E25/J25*100</f>
        <v>5.145562154481615</v>
      </c>
      <c r="P25" s="385">
        <f>F25/K25*100</f>
        <v>3.4760238971180515</v>
      </c>
    </row>
    <row r="26" spans="1:16" s="370" customFormat="1" ht="21.75" customHeight="1">
      <c r="A26" s="393">
        <v>40848</v>
      </c>
      <c r="B26" s="396">
        <v>-2.3492</v>
      </c>
      <c r="C26" s="405">
        <v>4.23289</v>
      </c>
      <c r="D26" s="405">
        <v>-1.67375</v>
      </c>
      <c r="E26" s="381">
        <f>SUM(C26:D26)</f>
        <v>2.55914</v>
      </c>
      <c r="F26" s="382">
        <f>E26+B26</f>
        <v>0.20994000000000002</v>
      </c>
      <c r="G26" s="396">
        <v>-2.29727</v>
      </c>
      <c r="H26" s="405">
        <v>65.42741</v>
      </c>
      <c r="I26" s="405">
        <v>-31.3511</v>
      </c>
      <c r="J26" s="381">
        <f>SUM(H26:I26)</f>
        <v>34.07630999999999</v>
      </c>
      <c r="K26" s="382">
        <f>J26+G26</f>
        <v>31.77903999999999</v>
      </c>
      <c r="L26" s="383">
        <f>B26/G26*100</f>
        <v>102.26050921310947</v>
      </c>
      <c r="M26" s="384">
        <f>C26/H26*100</f>
        <v>6.469597375167381</v>
      </c>
      <c r="N26" s="384">
        <f>D26/I26*100</f>
        <v>5.338728146699797</v>
      </c>
      <c r="O26" s="384">
        <f>E26/J26*100</f>
        <v>7.510026760526597</v>
      </c>
      <c r="P26" s="385">
        <f>F26/K26*100</f>
        <v>0.6606241094759315</v>
      </c>
    </row>
    <row r="27" spans="1:16" ht="21.75" customHeight="1">
      <c r="A27" s="393">
        <v>40878</v>
      </c>
      <c r="B27" s="380">
        <f>('LL31.12.11'!D42)/100000</f>
        <v>-3.04709</v>
      </c>
      <c r="C27" s="381">
        <f>('M31.12.11'!D43)/100000</f>
        <v>4.55472</v>
      </c>
      <c r="D27" s="381">
        <f>('WLL31.12.11'!D42+'WLL31.12.11'!L42)/100000</f>
        <v>-1.45005</v>
      </c>
      <c r="E27" s="381">
        <f t="shared" si="8"/>
        <v>3.1046699999999996</v>
      </c>
      <c r="F27" s="382">
        <f t="shared" si="9"/>
        <v>0.05757999999999974</v>
      </c>
      <c r="G27" s="380">
        <f>('LL31.12.11'!N42)/100000</f>
        <v>-2.76877</v>
      </c>
      <c r="H27" s="381">
        <f>('M31.12.11'!AB43)/100000</f>
        <v>79.98391</v>
      </c>
      <c r="I27" s="381">
        <f>('WLL31.12.11'!S42)/100000</f>
        <v>10.43437</v>
      </c>
      <c r="J27" s="381">
        <f t="shared" si="10"/>
        <v>90.41828</v>
      </c>
      <c r="K27" s="382">
        <f t="shared" si="11"/>
        <v>87.64950999999999</v>
      </c>
      <c r="L27" s="383">
        <f t="shared" si="12"/>
        <v>110.05211700502389</v>
      </c>
      <c r="M27" s="384">
        <f t="shared" si="17"/>
        <v>5.694545315426565</v>
      </c>
      <c r="N27" s="384">
        <f t="shared" si="17"/>
        <v>-13.89686200508512</v>
      </c>
      <c r="O27" s="384">
        <f t="shared" si="15"/>
        <v>3.433675137372664</v>
      </c>
      <c r="P27" s="385">
        <f t="shared" si="14"/>
        <v>0.0656934648008868</v>
      </c>
    </row>
    <row r="28" spans="1:16" s="370" customFormat="1" ht="21.75" customHeight="1" thickBot="1">
      <c r="A28" s="394" t="s">
        <v>47</v>
      </c>
      <c r="B28" s="387">
        <f>SUM(B19:B27)</f>
        <v>-22.21131</v>
      </c>
      <c r="C28" s="388">
        <f aca="true" t="shared" si="18" ref="C28:K28">SUM(C19:C27)</f>
        <v>61.58816</v>
      </c>
      <c r="D28" s="388">
        <f t="shared" si="18"/>
        <v>-12.31137</v>
      </c>
      <c r="E28" s="388">
        <f t="shared" si="18"/>
        <v>49.27679</v>
      </c>
      <c r="F28" s="389">
        <f>SUM(F19:F27)</f>
        <v>27.065479999999994</v>
      </c>
      <c r="G28" s="387">
        <f t="shared" si="18"/>
        <v>-20.42239</v>
      </c>
      <c r="H28" s="388">
        <f t="shared" si="18"/>
        <v>753.07312</v>
      </c>
      <c r="I28" s="388">
        <f t="shared" si="18"/>
        <v>69.57067</v>
      </c>
      <c r="J28" s="388">
        <f t="shared" si="18"/>
        <v>822.6437899999999</v>
      </c>
      <c r="K28" s="389">
        <f t="shared" si="18"/>
        <v>802.2214</v>
      </c>
      <c r="L28" s="390">
        <f t="shared" si="12"/>
        <v>108.75960159413272</v>
      </c>
      <c r="M28" s="391">
        <f t="shared" si="17"/>
        <v>8.178244364903104</v>
      </c>
      <c r="N28" s="391">
        <f t="shared" si="17"/>
        <v>-17.696207324149675</v>
      </c>
      <c r="O28" s="391">
        <f t="shared" si="15"/>
        <v>5.990051903266663</v>
      </c>
      <c r="P28" s="392">
        <f t="shared" si="14"/>
        <v>3.3738167543274202</v>
      </c>
    </row>
    <row r="33" ht="15">
      <c r="H33" s="395"/>
    </row>
    <row r="37" ht="15">
      <c r="I37" s="371">
        <v>597.75241</v>
      </c>
    </row>
    <row r="38" spans="9:10" ht="15">
      <c r="I38" s="411">
        <f>I37-I18</f>
        <v>131.11843000000005</v>
      </c>
      <c r="J38" s="371">
        <f>I38*100000</f>
        <v>13111843.000000004</v>
      </c>
    </row>
  </sheetData>
  <sheetProtection/>
  <mergeCells count="13">
    <mergeCell ref="L4:L5"/>
    <mergeCell ref="M4:O4"/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2.75"/>
  <cols>
    <col min="1" max="1" width="10.28125" style="0" customWidth="1"/>
    <col min="5" max="5" width="8.421875" style="0" customWidth="1"/>
    <col min="6" max="6" width="3.28125" style="0" customWidth="1"/>
    <col min="7" max="7" width="8.28125" style="0" customWidth="1"/>
    <col min="8" max="8" width="9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3.28125" style="0" customWidth="1"/>
    <col min="13" max="13" width="8.140625" style="0" customWidth="1"/>
    <col min="15" max="15" width="8.421875" style="0" customWidth="1"/>
    <col min="18" max="18" width="6.140625" style="0" customWidth="1"/>
    <col min="19" max="19" width="4.421875" style="0" customWidth="1"/>
  </cols>
  <sheetData>
    <row r="1" spans="1:9" ht="12.75">
      <c r="A1" s="111"/>
      <c r="B1" s="111" t="s">
        <v>151</v>
      </c>
      <c r="D1" s="111"/>
      <c r="E1" s="111" t="s">
        <v>152</v>
      </c>
      <c r="H1" s="111"/>
      <c r="I1" s="111" t="s">
        <v>153</v>
      </c>
    </row>
    <row r="2" spans="1:9" ht="12.75">
      <c r="A2" s="218" t="s">
        <v>208</v>
      </c>
      <c r="B2" s="173">
        <v>13.831451213013956</v>
      </c>
      <c r="D2" s="218" t="s">
        <v>208</v>
      </c>
      <c r="E2" s="173">
        <v>72.64342335228903</v>
      </c>
      <c r="H2" s="218" t="s">
        <v>208</v>
      </c>
      <c r="I2" s="173">
        <v>11.315185211045375</v>
      </c>
    </row>
    <row r="3" spans="1:9" ht="12.75">
      <c r="A3" s="218" t="s">
        <v>217</v>
      </c>
      <c r="B3" s="173">
        <v>13.36931913655228</v>
      </c>
      <c r="D3" s="218" t="s">
        <v>217</v>
      </c>
      <c r="E3" s="173">
        <v>72.09364765301052</v>
      </c>
      <c r="H3" s="218" t="s">
        <v>217</v>
      </c>
      <c r="I3" s="173">
        <v>11.004689070276518</v>
      </c>
    </row>
    <row r="4" spans="1:9" ht="12.75">
      <c r="A4" s="218" t="s">
        <v>218</v>
      </c>
      <c r="B4" s="173">
        <v>13.173151728969884</v>
      </c>
      <c r="D4" s="218" t="s">
        <v>218</v>
      </c>
      <c r="E4" s="173">
        <v>71.07584340196578</v>
      </c>
      <c r="H4" s="218" t="s">
        <v>218</v>
      </c>
      <c r="I4" s="173">
        <v>10.96518088630957</v>
      </c>
    </row>
    <row r="5" spans="1:9" ht="12.75">
      <c r="A5" s="218" t="s">
        <v>225</v>
      </c>
      <c r="B5" s="173">
        <f>'opr-31.12.11'!N9</f>
        <v>12.92601017344232</v>
      </c>
      <c r="D5" s="218" t="s">
        <v>225</v>
      </c>
      <c r="E5" s="173">
        <f>'opr-31.12.11'!J9</f>
        <v>70.38659153467776</v>
      </c>
      <c r="H5" s="218" t="s">
        <v>225</v>
      </c>
      <c r="I5" s="173">
        <f>'opr-31.12.11'!M9</f>
        <v>10.825101439718232</v>
      </c>
    </row>
    <row r="6" spans="1:9" ht="12.75" hidden="1">
      <c r="A6" s="218" t="s">
        <v>222</v>
      </c>
      <c r="B6" s="202">
        <f>'opr-31.12.11'!N9</f>
        <v>12.92601017344232</v>
      </c>
      <c r="D6" s="218" t="s">
        <v>222</v>
      </c>
      <c r="E6" s="202">
        <f>'opr-31.12.11'!J9</f>
        <v>70.38659153467776</v>
      </c>
      <c r="H6" s="218" t="s">
        <v>222</v>
      </c>
      <c r="I6" s="202">
        <f>'opr-31.12.11'!M9</f>
        <v>10.825101439718232</v>
      </c>
    </row>
    <row r="7" spans="1:9" ht="12.75">
      <c r="A7" s="218"/>
      <c r="B7" s="202"/>
      <c r="D7" s="218"/>
      <c r="E7" s="202"/>
      <c r="H7" s="218"/>
      <c r="I7" s="202"/>
    </row>
    <row r="8" spans="1:9" ht="12.75">
      <c r="A8" s="203"/>
      <c r="B8" s="204"/>
      <c r="D8" s="203"/>
      <c r="E8" s="204"/>
      <c r="H8" s="203"/>
      <c r="I8" s="204"/>
    </row>
    <row r="9" ht="18">
      <c r="A9" s="197" t="s">
        <v>226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3" r:id="rId2"/>
  <colBreaks count="1" manualBreakCount="1">
    <brk id="19" min="8" max="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60" zoomScalePageLayoutView="0" workbookViewId="0" topLeftCell="A14">
      <selection activeCell="U27" sqref="U27"/>
    </sheetView>
  </sheetViews>
  <sheetFormatPr defaultColWidth="9.140625" defaultRowHeight="12.75"/>
  <cols>
    <col min="1" max="1" width="18.7109375" style="0" customWidth="1"/>
    <col min="2" max="2" width="9.00390625" style="0" customWidth="1"/>
    <col min="3" max="4" width="9.7109375" style="0" customWidth="1"/>
    <col min="6" max="6" width="2.28125" style="0" customWidth="1"/>
    <col min="7" max="7" width="18.7109375" style="0" customWidth="1"/>
    <col min="8" max="11" width="9.7109375" style="0" customWidth="1"/>
    <col min="12" max="12" width="2.8515625" style="0" customWidth="1"/>
    <col min="13" max="13" width="18.7109375" style="0" customWidth="1"/>
    <col min="14" max="14" width="10.28125" style="0" customWidth="1"/>
    <col min="15" max="15" width="9.421875" style="0" customWidth="1"/>
    <col min="16" max="16" width="9.7109375" style="0" customWidth="1"/>
    <col min="17" max="17" width="10.140625" style="0" customWidth="1"/>
  </cols>
  <sheetData>
    <row r="1" spans="2:14" ht="12.75">
      <c r="B1" s="201" t="s">
        <v>155</v>
      </c>
      <c r="H1" s="201" t="s">
        <v>156</v>
      </c>
      <c r="N1" s="201" t="s">
        <v>157</v>
      </c>
    </row>
    <row r="2" spans="1:14" ht="15">
      <c r="A2" s="29" t="s">
        <v>1</v>
      </c>
      <c r="B2" s="173">
        <f>'opr-31.12.11'!J9</f>
        <v>70.38659153467776</v>
      </c>
      <c r="G2" s="29" t="s">
        <v>1</v>
      </c>
      <c r="H2" s="173">
        <f>'opr-31.12.11'!M9</f>
        <v>10.825101439718232</v>
      </c>
      <c r="M2" s="29" t="s">
        <v>1</v>
      </c>
      <c r="N2" s="173">
        <f>'opr-31.12.11'!N9</f>
        <v>12.92601017344232</v>
      </c>
    </row>
    <row r="3" spans="1:14" ht="15">
      <c r="A3" s="29" t="s">
        <v>87</v>
      </c>
      <c r="B3" s="173">
        <f>'opr-31.12.11'!J10</f>
        <v>10.150207881760135</v>
      </c>
      <c r="G3" s="29" t="s">
        <v>87</v>
      </c>
      <c r="H3" s="173">
        <f>'opr-31.12.11'!M10</f>
        <v>19.650930978108168</v>
      </c>
      <c r="M3" s="29" t="s">
        <v>87</v>
      </c>
      <c r="N3" s="173">
        <f>'opr-31.12.11'!N10</f>
        <v>19.315812563542163</v>
      </c>
    </row>
    <row r="4" spans="1:14" ht="15">
      <c r="A4" s="29" t="s">
        <v>13</v>
      </c>
      <c r="B4" s="173">
        <f>'opr-31.12.11'!J11</f>
        <v>3.873170095869168</v>
      </c>
      <c r="G4" s="29" t="s">
        <v>13</v>
      </c>
      <c r="H4" s="173">
        <f>'opr-31.12.11'!M11</f>
        <v>16.789885426012557</v>
      </c>
      <c r="M4" s="29" t="s">
        <v>13</v>
      </c>
      <c r="N4" s="173">
        <f>'opr-31.12.11'!N11</f>
        <v>16.33427492995442</v>
      </c>
    </row>
    <row r="5" spans="1:14" ht="15">
      <c r="A5" s="29" t="s">
        <v>79</v>
      </c>
      <c r="B5" s="173">
        <f>'opr-31.12.11'!J13</f>
        <v>4.277890853814511</v>
      </c>
      <c r="G5" s="29" t="s">
        <v>125</v>
      </c>
      <c r="H5" s="173">
        <f>'opr-31.12.11'!M12</f>
        <v>16.528976708209385</v>
      </c>
      <c r="M5" s="29" t="s">
        <v>125</v>
      </c>
      <c r="N5" s="173">
        <f>'opr-31.12.11'!N12</f>
        <v>15.945951141346718</v>
      </c>
    </row>
    <row r="6" spans="1:14" ht="15">
      <c r="A6" s="29" t="s">
        <v>2</v>
      </c>
      <c r="B6" s="173">
        <f>'opr-31.12.11'!J16</f>
        <v>10.558077157974227</v>
      </c>
      <c r="G6" s="29" t="s">
        <v>79</v>
      </c>
      <c r="H6" s="173">
        <f>'opr-31.12.11'!M13</f>
        <v>9.3406516232179</v>
      </c>
      <c r="M6" s="29" t="s">
        <v>79</v>
      </c>
      <c r="N6" s="173">
        <f>'opr-31.12.11'!N13</f>
        <v>9.162073177644467</v>
      </c>
    </row>
    <row r="7" spans="1:14" ht="15">
      <c r="A7" s="199" t="s">
        <v>154</v>
      </c>
      <c r="B7" s="173">
        <f>'opr-31.12.11'!J18+'opr-31.12.11'!J19</f>
        <v>0.754062475904197</v>
      </c>
      <c r="D7" s="96"/>
      <c r="G7" s="29" t="s">
        <v>75</v>
      </c>
      <c r="H7" s="173">
        <f>'opr-31.12.11'!M14</f>
        <v>11.90113694906255</v>
      </c>
      <c r="M7" s="29" t="s">
        <v>75</v>
      </c>
      <c r="N7" s="173">
        <f>'opr-31.12.11'!N14</f>
        <v>11.48134888604282</v>
      </c>
    </row>
    <row r="8" spans="7:14" ht="15">
      <c r="G8" s="29" t="s">
        <v>76</v>
      </c>
      <c r="H8" s="173">
        <f>'opr-31.12.11'!M15</f>
        <v>6.896388531266882</v>
      </c>
      <c r="M8" s="29" t="s">
        <v>76</v>
      </c>
      <c r="N8" s="173">
        <f>'opr-31.12.11'!N15</f>
        <v>6.6531326477523205</v>
      </c>
    </row>
    <row r="9" spans="7:14" ht="15">
      <c r="G9" s="29" t="s">
        <v>2</v>
      </c>
      <c r="H9" s="173">
        <f>'opr-31.12.11'!M16</f>
        <v>0.6377291081002936</v>
      </c>
      <c r="M9" s="29" t="s">
        <v>2</v>
      </c>
      <c r="N9" s="173">
        <f>'opr-31.12.11'!N16</f>
        <v>0.9876489275395763</v>
      </c>
    </row>
    <row r="10" spans="7:14" ht="15">
      <c r="G10" s="199" t="s">
        <v>154</v>
      </c>
      <c r="H10" s="173">
        <f>'opr-31.12.11'!M32</f>
        <v>7.42919923630401</v>
      </c>
      <c r="M10" s="199" t="s">
        <v>154</v>
      </c>
      <c r="N10" s="173">
        <f>'opr-31.12.11'!N32</f>
        <v>7.193747552735176</v>
      </c>
    </row>
    <row r="12" ht="15">
      <c r="G12" s="200"/>
    </row>
    <row r="13" spans="1:7" ht="18">
      <c r="A13" s="197" t="s">
        <v>224</v>
      </c>
      <c r="G13" s="200"/>
    </row>
    <row r="14" ht="15">
      <c r="G14" s="200"/>
    </row>
    <row r="51" spans="1:17" ht="50.25" customHeight="1">
      <c r="A51" s="551" t="s">
        <v>219</v>
      </c>
      <c r="B51" s="551"/>
      <c r="C51" s="551"/>
      <c r="D51" s="551"/>
      <c r="E51" s="551"/>
      <c r="F51" s="219"/>
      <c r="G51" s="551" t="s">
        <v>220</v>
      </c>
      <c r="H51" s="551"/>
      <c r="I51" s="551"/>
      <c r="J51" s="551"/>
      <c r="K51" s="551"/>
      <c r="L51" s="220"/>
      <c r="M51" s="551" t="s">
        <v>221</v>
      </c>
      <c r="N51" s="551"/>
      <c r="O51" s="551"/>
      <c r="P51" s="551"/>
      <c r="Q51" s="551"/>
    </row>
  </sheetData>
  <sheetProtection/>
  <mergeCells count="3">
    <mergeCell ref="A51:E51"/>
    <mergeCell ref="G51:K51"/>
    <mergeCell ref="M51:Q5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8" r:id="rId2"/>
  <colBreaks count="1" manualBreakCount="1">
    <brk id="18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6" sqref="O36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8515625" style="0" bestFit="1" customWidth="1"/>
    <col min="5" max="5" width="10.7109375" style="0" bestFit="1" customWidth="1"/>
    <col min="6" max="7" width="9.28125" style="0" bestFit="1" customWidth="1"/>
    <col min="8" max="8" width="9.7109375" style="0" bestFit="1" customWidth="1"/>
    <col min="9" max="13" width="10.8515625" style="0" bestFit="1" customWidth="1"/>
    <col min="14" max="14" width="12.140625" style="0" customWidth="1"/>
    <col min="16" max="17" width="10.140625" style="0" bestFit="1" customWidth="1"/>
    <col min="19" max="19" width="10.140625" style="0" bestFit="1" customWidth="1"/>
    <col min="20" max="20" width="9.28125" style="0" bestFit="1" customWidth="1"/>
  </cols>
  <sheetData>
    <row r="1" ht="12.75">
      <c r="A1" s="231" t="s">
        <v>223</v>
      </c>
    </row>
    <row r="2" ht="13.5" thickBot="1"/>
    <row r="3" spans="1:14" s="317" customFormat="1" ht="18" customHeight="1">
      <c r="A3" s="467" t="s">
        <v>19</v>
      </c>
      <c r="B3" s="470" t="s">
        <v>20</v>
      </c>
      <c r="C3" s="554" t="s">
        <v>149</v>
      </c>
      <c r="D3" s="555"/>
      <c r="E3" s="556"/>
      <c r="F3" s="554" t="s">
        <v>148</v>
      </c>
      <c r="G3" s="555"/>
      <c r="H3" s="556"/>
      <c r="I3" s="554" t="s">
        <v>150</v>
      </c>
      <c r="J3" s="555"/>
      <c r="K3" s="556"/>
      <c r="L3" s="554" t="s">
        <v>57</v>
      </c>
      <c r="M3" s="555"/>
      <c r="N3" s="556"/>
    </row>
    <row r="4" spans="1:14" s="317" customFormat="1" ht="19.5" customHeight="1" thickBot="1">
      <c r="A4" s="469"/>
      <c r="B4" s="472"/>
      <c r="C4" s="318" t="s">
        <v>103</v>
      </c>
      <c r="D4" s="319" t="s">
        <v>104</v>
      </c>
      <c r="E4" s="320" t="s">
        <v>47</v>
      </c>
      <c r="F4" s="318" t="s">
        <v>103</v>
      </c>
      <c r="G4" s="319" t="s">
        <v>104</v>
      </c>
      <c r="H4" s="320" t="s">
        <v>47</v>
      </c>
      <c r="I4" s="318" t="s">
        <v>103</v>
      </c>
      <c r="J4" s="319" t="s">
        <v>104</v>
      </c>
      <c r="K4" s="320" t="s">
        <v>47</v>
      </c>
      <c r="L4" s="318" t="s">
        <v>103</v>
      </c>
      <c r="M4" s="319" t="s">
        <v>104</v>
      </c>
      <c r="N4" s="320" t="s">
        <v>47</v>
      </c>
    </row>
    <row r="5" spans="1:20" ht="18" customHeight="1">
      <c r="A5" s="306">
        <v>1</v>
      </c>
      <c r="B5" s="307" t="s">
        <v>183</v>
      </c>
      <c r="C5" s="308">
        <f>'LL31.12.11'!Q9</f>
        <v>9243</v>
      </c>
      <c r="D5" s="309">
        <f>'LL31.12.11'!R9</f>
        <v>6882</v>
      </c>
      <c r="E5" s="310">
        <f>SUM(C5:D5)</f>
        <v>16125</v>
      </c>
      <c r="F5" s="308">
        <f>'WLL31.12.11'!V9+'WLL31.12.11'!Y9</f>
        <v>4385</v>
      </c>
      <c r="G5" s="309">
        <f>'WLL31.12.11'!W9+'WLL31.12.11'!Z9</f>
        <v>4983</v>
      </c>
      <c r="H5" s="310">
        <f>SUM(F5:G5)</f>
        <v>9368</v>
      </c>
      <c r="I5" s="308">
        <f>'M31.12.11'!AE9</f>
        <v>114190</v>
      </c>
      <c r="J5" s="309">
        <f>'M31.12.11'!AF9</f>
        <v>88882</v>
      </c>
      <c r="K5" s="310">
        <f>SUM(I5:J5)</f>
        <v>203072</v>
      </c>
      <c r="L5" s="308">
        <f>I5+F5+C5</f>
        <v>127818</v>
      </c>
      <c r="M5" s="309">
        <f>J5+G5+D5</f>
        <v>100747</v>
      </c>
      <c r="N5" s="310">
        <f>SUM(L5:M5)</f>
        <v>228565</v>
      </c>
      <c r="P5">
        <v>38420</v>
      </c>
      <c r="Q5">
        <v>34801</v>
      </c>
      <c r="S5" s="96">
        <f>I5-P5</f>
        <v>75770</v>
      </c>
      <c r="T5" s="96">
        <f>J5-Q5</f>
        <v>54081</v>
      </c>
    </row>
    <row r="6" spans="1:20" ht="18" customHeight="1">
      <c r="A6" s="302">
        <v>2</v>
      </c>
      <c r="B6" s="303" t="s">
        <v>22</v>
      </c>
      <c r="C6" s="311">
        <f>'LL31.12.11'!Q10</f>
        <v>1287808</v>
      </c>
      <c r="D6" s="312">
        <f>'LL31.12.11'!R10</f>
        <v>678794</v>
      </c>
      <c r="E6" s="313">
        <f aca="true" t="shared" si="0" ref="E6:E30">SUM(C6:D6)</f>
        <v>1966602</v>
      </c>
      <c r="F6" s="311">
        <f>'WLL31.12.11'!V10+'WLL31.12.11'!Y10</f>
        <v>38826</v>
      </c>
      <c r="G6" s="312">
        <f>'WLL31.12.11'!W10+'WLL31.12.11'!Z10</f>
        <v>190705</v>
      </c>
      <c r="H6" s="313">
        <f aca="true" t="shared" si="1" ref="H6:H30">SUM(F6:G6)</f>
        <v>229531</v>
      </c>
      <c r="I6" s="311">
        <f>'M31.12.11'!AE10</f>
        <v>4099618</v>
      </c>
      <c r="J6" s="312">
        <f>'M31.12.11'!AF10</f>
        <v>4506167</v>
      </c>
      <c r="K6" s="313">
        <f aca="true" t="shared" si="2" ref="K6:K30">SUM(I6:J6)</f>
        <v>8605785</v>
      </c>
      <c r="L6" s="311">
        <f aca="true" t="shared" si="3" ref="L6:L30">I6+F6+C6</f>
        <v>5426252</v>
      </c>
      <c r="M6" s="312">
        <f aca="true" t="shared" si="4" ref="M6:M30">J6+G6+D6</f>
        <v>5375666</v>
      </c>
      <c r="N6" s="313">
        <f aca="true" t="shared" si="5" ref="N6:N30">SUM(L6:M6)</f>
        <v>10801918</v>
      </c>
      <c r="P6">
        <v>1842777</v>
      </c>
      <c r="Q6">
        <v>1307291</v>
      </c>
      <c r="S6" s="96">
        <f aca="true" t="shared" si="6" ref="S6:S30">I6-P6</f>
        <v>2256841</v>
      </c>
      <c r="T6" s="96">
        <f aca="true" t="shared" si="7" ref="T6:T30">J6-Q6</f>
        <v>3198876</v>
      </c>
    </row>
    <row r="7" spans="1:20" ht="18" customHeight="1">
      <c r="A7" s="302">
        <v>3</v>
      </c>
      <c r="B7" s="303" t="s">
        <v>23</v>
      </c>
      <c r="C7" s="311">
        <f>'LL31.12.11'!Q11</f>
        <v>178336</v>
      </c>
      <c r="D7" s="312">
        <f>'LL31.12.11'!R11</f>
        <v>50752</v>
      </c>
      <c r="E7" s="313">
        <f t="shared" si="0"/>
        <v>229088</v>
      </c>
      <c r="F7" s="311">
        <f>'WLL31.12.11'!V11+'WLL31.12.11'!Y11</f>
        <v>5365</v>
      </c>
      <c r="G7" s="312">
        <f>'WLL31.12.11'!W11+'WLL31.12.11'!Z11</f>
        <v>99748</v>
      </c>
      <c r="H7" s="313">
        <f t="shared" si="1"/>
        <v>105113</v>
      </c>
      <c r="I7" s="311">
        <f>'M31.12.11'!AE11</f>
        <v>1024144</v>
      </c>
      <c r="J7" s="312">
        <f>'M31.12.11'!AF11</f>
        <v>469230</v>
      </c>
      <c r="K7" s="313">
        <f t="shared" si="2"/>
        <v>1493374</v>
      </c>
      <c r="L7" s="311">
        <f t="shared" si="3"/>
        <v>1207845</v>
      </c>
      <c r="M7" s="312">
        <f t="shared" si="4"/>
        <v>619730</v>
      </c>
      <c r="N7" s="313">
        <f t="shared" si="5"/>
        <v>1827575</v>
      </c>
      <c r="P7">
        <v>634269</v>
      </c>
      <c r="Q7">
        <v>236600</v>
      </c>
      <c r="S7" s="96">
        <f t="shared" si="6"/>
        <v>389875</v>
      </c>
      <c r="T7" s="96">
        <f t="shared" si="7"/>
        <v>232630</v>
      </c>
    </row>
    <row r="8" spans="1:20" ht="18" customHeight="1">
      <c r="A8" s="302">
        <v>4</v>
      </c>
      <c r="B8" s="303" t="s">
        <v>24</v>
      </c>
      <c r="C8" s="311">
        <f>'LL31.12.11'!Q12</f>
        <v>230636</v>
      </c>
      <c r="D8" s="312">
        <f>'LL31.12.11'!R12</f>
        <v>147804</v>
      </c>
      <c r="E8" s="313">
        <f t="shared" si="0"/>
        <v>378440</v>
      </c>
      <c r="F8" s="311">
        <f>'WLL31.12.11'!V12+'WLL31.12.11'!Y12</f>
        <v>17856</v>
      </c>
      <c r="G8" s="312">
        <f>'WLL31.12.11'!W12+'WLL31.12.11'!Z12</f>
        <v>266285</v>
      </c>
      <c r="H8" s="313">
        <f t="shared" si="1"/>
        <v>284141</v>
      </c>
      <c r="I8" s="311">
        <f>'M31.12.11'!AE12</f>
        <v>2746062</v>
      </c>
      <c r="J8" s="312">
        <f>'M31.12.11'!AF12</f>
        <v>1327461</v>
      </c>
      <c r="K8" s="313">
        <f t="shared" si="2"/>
        <v>4073523</v>
      </c>
      <c r="L8" s="311">
        <f t="shared" si="3"/>
        <v>2994554</v>
      </c>
      <c r="M8" s="312">
        <f t="shared" si="4"/>
        <v>1741550</v>
      </c>
      <c r="N8" s="313">
        <f t="shared" si="5"/>
        <v>4736104</v>
      </c>
      <c r="P8">
        <v>1291450</v>
      </c>
      <c r="Q8">
        <v>655526</v>
      </c>
      <c r="S8" s="96">
        <f t="shared" si="6"/>
        <v>1454612</v>
      </c>
      <c r="T8" s="96">
        <f t="shared" si="7"/>
        <v>671935</v>
      </c>
    </row>
    <row r="9" spans="1:20" ht="18" customHeight="1">
      <c r="A9" s="302">
        <v>5</v>
      </c>
      <c r="B9" s="303" t="s">
        <v>25</v>
      </c>
      <c r="C9" s="311">
        <f>'LL31.12.11'!Q13</f>
        <v>124282</v>
      </c>
      <c r="D9" s="312">
        <f>'LL31.12.11'!R13</f>
        <v>21430</v>
      </c>
      <c r="E9" s="313">
        <f t="shared" si="0"/>
        <v>145712</v>
      </c>
      <c r="F9" s="311">
        <f>'WLL31.12.11'!V13+'WLL31.12.11'!Y13</f>
        <v>34028</v>
      </c>
      <c r="G9" s="312">
        <f>'WLL31.12.11'!W13+'WLL31.12.11'!Z13</f>
        <v>95337</v>
      </c>
      <c r="H9" s="313">
        <f t="shared" si="1"/>
        <v>129365</v>
      </c>
      <c r="I9" s="311">
        <f>'M31.12.11'!AE13</f>
        <v>843277</v>
      </c>
      <c r="J9" s="312">
        <f>'M31.12.11'!AF13</f>
        <v>414426</v>
      </c>
      <c r="K9" s="313">
        <f t="shared" si="2"/>
        <v>1257703</v>
      </c>
      <c r="L9" s="311">
        <f t="shared" si="3"/>
        <v>1001587</v>
      </c>
      <c r="M9" s="312">
        <f t="shared" si="4"/>
        <v>531193</v>
      </c>
      <c r="N9" s="313">
        <f t="shared" si="5"/>
        <v>1532780</v>
      </c>
      <c r="P9">
        <v>596902</v>
      </c>
      <c r="Q9">
        <v>182644</v>
      </c>
      <c r="S9" s="96">
        <f t="shared" si="6"/>
        <v>246375</v>
      </c>
      <c r="T9" s="96">
        <f t="shared" si="7"/>
        <v>231782</v>
      </c>
    </row>
    <row r="10" spans="1:20" ht="18" customHeight="1">
      <c r="A10" s="302">
        <v>6</v>
      </c>
      <c r="B10" s="303" t="s">
        <v>26</v>
      </c>
      <c r="C10" s="311">
        <f>'LL31.12.11'!Q14</f>
        <v>1242842</v>
      </c>
      <c r="D10" s="312">
        <f>'LL31.12.11'!R14</f>
        <v>394245</v>
      </c>
      <c r="E10" s="313">
        <f t="shared" si="0"/>
        <v>1637087</v>
      </c>
      <c r="F10" s="311">
        <f>'WLL31.12.11'!V14+'WLL31.12.11'!Y14</f>
        <v>71526</v>
      </c>
      <c r="G10" s="312">
        <f>'WLL31.12.11'!W14+'WLL31.12.11'!Z14</f>
        <v>183714</v>
      </c>
      <c r="H10" s="313">
        <f t="shared" si="1"/>
        <v>255240</v>
      </c>
      <c r="I10" s="311">
        <f>'M31.12.11'!AE14</f>
        <v>2488162</v>
      </c>
      <c r="J10" s="312">
        <f>'M31.12.11'!AF14</f>
        <v>1339777</v>
      </c>
      <c r="K10" s="313">
        <f t="shared" si="2"/>
        <v>3827939</v>
      </c>
      <c r="L10" s="311">
        <f t="shared" si="3"/>
        <v>3802530</v>
      </c>
      <c r="M10" s="312">
        <f t="shared" si="4"/>
        <v>1917736</v>
      </c>
      <c r="N10" s="313">
        <f t="shared" si="5"/>
        <v>5720266</v>
      </c>
      <c r="P10">
        <v>1552510</v>
      </c>
      <c r="Q10">
        <v>835360</v>
      </c>
      <c r="S10" s="96">
        <f t="shared" si="6"/>
        <v>935652</v>
      </c>
      <c r="T10" s="96">
        <f t="shared" si="7"/>
        <v>504417</v>
      </c>
    </row>
    <row r="11" spans="1:20" ht="18" customHeight="1">
      <c r="A11" s="302">
        <v>7</v>
      </c>
      <c r="B11" s="303" t="s">
        <v>27</v>
      </c>
      <c r="C11" s="311">
        <f>'LL31.12.11'!Q15</f>
        <v>363697</v>
      </c>
      <c r="D11" s="312">
        <f>'LL31.12.11'!R15</f>
        <v>191121</v>
      </c>
      <c r="E11" s="313">
        <f t="shared" si="0"/>
        <v>554818</v>
      </c>
      <c r="F11" s="311">
        <f>'WLL31.12.11'!V15+'WLL31.12.11'!Y15</f>
        <v>5369</v>
      </c>
      <c r="G11" s="312">
        <f>'WLL31.12.11'!W15+'WLL31.12.11'!Z15</f>
        <v>21597</v>
      </c>
      <c r="H11" s="313">
        <f t="shared" si="1"/>
        <v>26966</v>
      </c>
      <c r="I11" s="311">
        <f>'M31.12.11'!AE15</f>
        <v>1095021</v>
      </c>
      <c r="J11" s="312">
        <f>'M31.12.11'!AF15</f>
        <v>1806794</v>
      </c>
      <c r="K11" s="313">
        <f t="shared" si="2"/>
        <v>2901815</v>
      </c>
      <c r="L11" s="311">
        <f t="shared" si="3"/>
        <v>1464087</v>
      </c>
      <c r="M11" s="312">
        <f t="shared" si="4"/>
        <v>2019512</v>
      </c>
      <c r="N11" s="313">
        <f t="shared" si="5"/>
        <v>3483599</v>
      </c>
      <c r="P11">
        <v>664381</v>
      </c>
      <c r="Q11">
        <v>964197</v>
      </c>
      <c r="S11" s="96">
        <f t="shared" si="6"/>
        <v>430640</v>
      </c>
      <c r="T11" s="96">
        <f t="shared" si="7"/>
        <v>842597</v>
      </c>
    </row>
    <row r="12" spans="1:20" ht="18" customHeight="1">
      <c r="A12" s="302">
        <v>8</v>
      </c>
      <c r="B12" s="303" t="s">
        <v>28</v>
      </c>
      <c r="C12" s="311">
        <f>'LL31.12.11'!Q16</f>
        <v>62220</v>
      </c>
      <c r="D12" s="312">
        <f>'LL31.12.11'!R16</f>
        <v>247022</v>
      </c>
      <c r="E12" s="313">
        <f t="shared" si="0"/>
        <v>309242</v>
      </c>
      <c r="F12" s="311">
        <f>'WLL31.12.11'!V16+'WLL31.12.11'!Y16</f>
        <v>4335</v>
      </c>
      <c r="G12" s="312">
        <f>'WLL31.12.11'!W16+'WLL31.12.11'!Z16</f>
        <v>64893</v>
      </c>
      <c r="H12" s="313">
        <f t="shared" si="1"/>
        <v>69228</v>
      </c>
      <c r="I12" s="311">
        <f>'M31.12.11'!AE16</f>
        <v>653575</v>
      </c>
      <c r="J12" s="312">
        <f>'M31.12.11'!AF16</f>
        <v>997119</v>
      </c>
      <c r="K12" s="313">
        <f t="shared" si="2"/>
        <v>1650694</v>
      </c>
      <c r="L12" s="311">
        <f t="shared" si="3"/>
        <v>720130</v>
      </c>
      <c r="M12" s="312">
        <f t="shared" si="4"/>
        <v>1309034</v>
      </c>
      <c r="N12" s="313">
        <f t="shared" si="5"/>
        <v>2029164</v>
      </c>
      <c r="P12">
        <v>286543</v>
      </c>
      <c r="Q12">
        <v>512573</v>
      </c>
      <c r="S12" s="96">
        <f t="shared" si="6"/>
        <v>367032</v>
      </c>
      <c r="T12" s="96">
        <f t="shared" si="7"/>
        <v>484546</v>
      </c>
    </row>
    <row r="13" spans="1:20" ht="18" customHeight="1">
      <c r="A13" s="302">
        <v>9</v>
      </c>
      <c r="B13" s="303" t="s">
        <v>29</v>
      </c>
      <c r="C13" s="311">
        <f>'LL31.12.11'!Q17</f>
        <v>167666</v>
      </c>
      <c r="D13" s="312">
        <f>'LL31.12.11'!R17</f>
        <v>39300</v>
      </c>
      <c r="E13" s="313">
        <f t="shared" si="0"/>
        <v>206966</v>
      </c>
      <c r="F13" s="311">
        <f>'WLL31.12.11'!V17+'WLL31.12.11'!Y17</f>
        <v>40809</v>
      </c>
      <c r="G13" s="312">
        <f>'WLL31.12.11'!W17+'WLL31.12.11'!Z17</f>
        <v>38335</v>
      </c>
      <c r="H13" s="313">
        <f t="shared" si="1"/>
        <v>79144</v>
      </c>
      <c r="I13" s="311">
        <f>'M31.12.11'!AE17</f>
        <v>825632</v>
      </c>
      <c r="J13" s="312">
        <f>'M31.12.11'!AF17</f>
        <v>86662</v>
      </c>
      <c r="K13" s="313">
        <f t="shared" si="2"/>
        <v>912294</v>
      </c>
      <c r="L13" s="311">
        <f t="shared" si="3"/>
        <v>1034107</v>
      </c>
      <c r="M13" s="312">
        <f t="shared" si="4"/>
        <v>164297</v>
      </c>
      <c r="N13" s="313">
        <f t="shared" si="5"/>
        <v>1198404</v>
      </c>
      <c r="P13">
        <v>757199</v>
      </c>
      <c r="Q13">
        <v>74887</v>
      </c>
      <c r="S13" s="96">
        <f t="shared" si="6"/>
        <v>68433</v>
      </c>
      <c r="T13" s="96">
        <f t="shared" si="7"/>
        <v>11775</v>
      </c>
    </row>
    <row r="14" spans="1:20" ht="18" customHeight="1">
      <c r="A14" s="302">
        <v>10</v>
      </c>
      <c r="B14" s="303" t="s">
        <v>30</v>
      </c>
      <c r="C14" s="311">
        <f>'LL31.12.11'!Q18</f>
        <v>187661</v>
      </c>
      <c r="D14" s="312">
        <f>'LL31.12.11'!R18</f>
        <v>28345</v>
      </c>
      <c r="E14" s="313">
        <f t="shared" si="0"/>
        <v>216006</v>
      </c>
      <c r="F14" s="311">
        <f>'WLL31.12.11'!V18+'WLL31.12.11'!Y18</f>
        <v>19654</v>
      </c>
      <c r="G14" s="312">
        <f>'WLL31.12.11'!W18+'WLL31.12.11'!Z18</f>
        <v>90985</v>
      </c>
      <c r="H14" s="313">
        <f t="shared" si="1"/>
        <v>110639</v>
      </c>
      <c r="I14" s="311">
        <f>'M31.12.11'!AE18</f>
        <v>1107062</v>
      </c>
      <c r="J14" s="312">
        <f>'M31.12.11'!AF18</f>
        <v>446689</v>
      </c>
      <c r="K14" s="313">
        <f t="shared" si="2"/>
        <v>1553751</v>
      </c>
      <c r="L14" s="311">
        <f t="shared" si="3"/>
        <v>1314377</v>
      </c>
      <c r="M14" s="312">
        <f t="shared" si="4"/>
        <v>566019</v>
      </c>
      <c r="N14" s="313">
        <f t="shared" si="5"/>
        <v>1880396</v>
      </c>
      <c r="P14">
        <v>561480</v>
      </c>
      <c r="Q14">
        <v>183042</v>
      </c>
      <c r="S14" s="96">
        <f t="shared" si="6"/>
        <v>545582</v>
      </c>
      <c r="T14" s="96">
        <f t="shared" si="7"/>
        <v>263647</v>
      </c>
    </row>
    <row r="15" spans="1:20" ht="18" customHeight="1">
      <c r="A15" s="302">
        <v>11</v>
      </c>
      <c r="B15" s="303" t="s">
        <v>31</v>
      </c>
      <c r="C15" s="311">
        <f>'LL31.12.11'!Q19</f>
        <v>1486458</v>
      </c>
      <c r="D15" s="312">
        <f>'LL31.12.11'!R19</f>
        <v>502620</v>
      </c>
      <c r="E15" s="313">
        <f t="shared" si="0"/>
        <v>1989078</v>
      </c>
      <c r="F15" s="311">
        <f>'WLL31.12.11'!V19+'WLL31.12.11'!Y19</f>
        <v>71216</v>
      </c>
      <c r="G15" s="312">
        <f>'WLL31.12.11'!W19+'WLL31.12.11'!Z19</f>
        <v>310317</v>
      </c>
      <c r="H15" s="313">
        <f t="shared" si="1"/>
        <v>381533</v>
      </c>
      <c r="I15" s="311">
        <f>'M31.12.11'!AE19</f>
        <v>5243753</v>
      </c>
      <c r="J15" s="312">
        <f>'M31.12.11'!AF19</f>
        <v>935228</v>
      </c>
      <c r="K15" s="313">
        <f t="shared" si="2"/>
        <v>6178981</v>
      </c>
      <c r="L15" s="311">
        <f t="shared" si="3"/>
        <v>6801427</v>
      </c>
      <c r="M15" s="312">
        <f t="shared" si="4"/>
        <v>1748165</v>
      </c>
      <c r="N15" s="313">
        <f t="shared" si="5"/>
        <v>8549592</v>
      </c>
      <c r="P15">
        <v>2042919</v>
      </c>
      <c r="Q15">
        <v>275618</v>
      </c>
      <c r="S15" s="96">
        <f t="shared" si="6"/>
        <v>3200834</v>
      </c>
      <c r="T15" s="96">
        <f t="shared" si="7"/>
        <v>659610</v>
      </c>
    </row>
    <row r="16" spans="1:20" ht="18" customHeight="1">
      <c r="A16" s="302">
        <v>12</v>
      </c>
      <c r="B16" s="303" t="s">
        <v>32</v>
      </c>
      <c r="C16" s="311">
        <f>'LL31.12.11'!Q20</f>
        <v>953947</v>
      </c>
      <c r="D16" s="312">
        <f>'LL31.12.11'!R20</f>
        <v>2128405</v>
      </c>
      <c r="E16" s="313">
        <f t="shared" si="0"/>
        <v>3082352</v>
      </c>
      <c r="F16" s="311">
        <f>'WLL31.12.11'!V20+'WLL31.12.11'!Y20</f>
        <v>47620</v>
      </c>
      <c r="G16" s="312">
        <f>'WLL31.12.11'!W20+'WLL31.12.11'!Z20</f>
        <v>292816</v>
      </c>
      <c r="H16" s="313">
        <f t="shared" si="1"/>
        <v>340436</v>
      </c>
      <c r="I16" s="311">
        <f>'M31.12.11'!AE20</f>
        <v>3818394</v>
      </c>
      <c r="J16" s="312">
        <f>'M31.12.11'!AF20</f>
        <v>2649558</v>
      </c>
      <c r="K16" s="313">
        <f t="shared" si="2"/>
        <v>6467952</v>
      </c>
      <c r="L16" s="311">
        <f t="shared" si="3"/>
        <v>4819961</v>
      </c>
      <c r="M16" s="312">
        <f t="shared" si="4"/>
        <v>5070779</v>
      </c>
      <c r="N16" s="313">
        <f t="shared" si="5"/>
        <v>9890740</v>
      </c>
      <c r="P16">
        <v>1417760</v>
      </c>
      <c r="Q16">
        <v>1097569</v>
      </c>
      <c r="S16" s="96">
        <f t="shared" si="6"/>
        <v>2400634</v>
      </c>
      <c r="T16" s="96">
        <f t="shared" si="7"/>
        <v>1551989</v>
      </c>
    </row>
    <row r="17" spans="1:20" ht="18" customHeight="1">
      <c r="A17" s="302">
        <v>13</v>
      </c>
      <c r="B17" s="303" t="s">
        <v>33</v>
      </c>
      <c r="C17" s="311">
        <f>'LL31.12.11'!Q21</f>
        <v>565050</v>
      </c>
      <c r="D17" s="312">
        <f>'LL31.12.11'!R21</f>
        <v>143026</v>
      </c>
      <c r="E17" s="313">
        <f t="shared" si="0"/>
        <v>708076</v>
      </c>
      <c r="F17" s="311">
        <f>'WLL31.12.11'!V21+'WLL31.12.11'!Y21</f>
        <v>61791</v>
      </c>
      <c r="G17" s="312">
        <f>'WLL31.12.11'!W21+'WLL31.12.11'!Z21</f>
        <v>308519</v>
      </c>
      <c r="H17" s="313">
        <f t="shared" si="1"/>
        <v>370310</v>
      </c>
      <c r="I17" s="311">
        <f>'M31.12.11'!AE21</f>
        <v>2105266</v>
      </c>
      <c r="J17" s="312">
        <f>'M31.12.11'!AF21</f>
        <v>914840</v>
      </c>
      <c r="K17" s="313">
        <f t="shared" si="2"/>
        <v>3020106</v>
      </c>
      <c r="L17" s="311">
        <f t="shared" si="3"/>
        <v>2732107</v>
      </c>
      <c r="M17" s="312">
        <f t="shared" si="4"/>
        <v>1366385</v>
      </c>
      <c r="N17" s="313">
        <f t="shared" si="5"/>
        <v>4098492</v>
      </c>
      <c r="P17">
        <v>1537680</v>
      </c>
      <c r="Q17">
        <v>150220</v>
      </c>
      <c r="S17" s="96">
        <f t="shared" si="6"/>
        <v>567586</v>
      </c>
      <c r="T17" s="96">
        <f t="shared" si="7"/>
        <v>764620</v>
      </c>
    </row>
    <row r="18" spans="1:20" ht="18" customHeight="1">
      <c r="A18" s="302">
        <v>14</v>
      </c>
      <c r="B18" s="303" t="s">
        <v>34</v>
      </c>
      <c r="C18" s="311">
        <f>'LL31.12.11'!Q22</f>
        <v>1615863</v>
      </c>
      <c r="D18" s="312">
        <f>'LL31.12.11'!R22</f>
        <v>657148</v>
      </c>
      <c r="E18" s="313">
        <f t="shared" si="0"/>
        <v>2273011</v>
      </c>
      <c r="F18" s="311">
        <f>'WLL31.12.11'!V22+'WLL31.12.11'!Y22</f>
        <v>52592</v>
      </c>
      <c r="G18" s="312">
        <f>'WLL31.12.11'!W22+'WLL31.12.11'!Z22</f>
        <v>161967</v>
      </c>
      <c r="H18" s="313">
        <f t="shared" si="1"/>
        <v>214559</v>
      </c>
      <c r="I18" s="311">
        <f>'M31.12.11'!AE22</f>
        <v>3669686</v>
      </c>
      <c r="J18" s="312">
        <f>'M31.12.11'!AF22</f>
        <v>2019501</v>
      </c>
      <c r="K18" s="313">
        <f t="shared" si="2"/>
        <v>5689187</v>
      </c>
      <c r="L18" s="311">
        <f t="shared" si="3"/>
        <v>5338141</v>
      </c>
      <c r="M18" s="312">
        <f t="shared" si="4"/>
        <v>2838616</v>
      </c>
      <c r="N18" s="313">
        <f t="shared" si="5"/>
        <v>8176757</v>
      </c>
      <c r="P18">
        <v>2318172</v>
      </c>
      <c r="Q18">
        <v>1303751</v>
      </c>
      <c r="S18" s="96">
        <f t="shared" si="6"/>
        <v>1351514</v>
      </c>
      <c r="T18" s="96">
        <f t="shared" si="7"/>
        <v>715750</v>
      </c>
    </row>
    <row r="19" spans="1:20" ht="18" customHeight="1">
      <c r="A19" s="302">
        <v>15</v>
      </c>
      <c r="B19" s="303" t="s">
        <v>35</v>
      </c>
      <c r="C19" s="311">
        <f>'LL31.12.11'!Q23</f>
        <v>106089</v>
      </c>
      <c r="D19" s="312">
        <f>'LL31.12.11'!R23</f>
        <v>36253</v>
      </c>
      <c r="E19" s="313">
        <f t="shared" si="0"/>
        <v>142342</v>
      </c>
      <c r="F19" s="311">
        <f>'WLL31.12.11'!V23+'WLL31.12.11'!Y23</f>
        <v>834</v>
      </c>
      <c r="G19" s="312">
        <f>'WLL31.12.11'!W23+'WLL31.12.11'!Z23</f>
        <v>73939</v>
      </c>
      <c r="H19" s="313">
        <f t="shared" si="1"/>
        <v>74773</v>
      </c>
      <c r="I19" s="311">
        <f>'M31.12.11'!AE23</f>
        <v>479149</v>
      </c>
      <c r="J19" s="312">
        <f>'M31.12.11'!AF23</f>
        <v>201551</v>
      </c>
      <c r="K19" s="313">
        <f t="shared" si="2"/>
        <v>680700</v>
      </c>
      <c r="L19" s="311">
        <f t="shared" si="3"/>
        <v>586072</v>
      </c>
      <c r="M19" s="312">
        <f t="shared" si="4"/>
        <v>311743</v>
      </c>
      <c r="N19" s="313">
        <f t="shared" si="5"/>
        <v>897815</v>
      </c>
      <c r="P19">
        <v>208875</v>
      </c>
      <c r="Q19">
        <v>90946</v>
      </c>
      <c r="S19" s="96">
        <f t="shared" si="6"/>
        <v>270274</v>
      </c>
      <c r="T19" s="96">
        <f t="shared" si="7"/>
        <v>110605</v>
      </c>
    </row>
    <row r="20" spans="1:20" ht="18" customHeight="1">
      <c r="A20" s="302">
        <v>16</v>
      </c>
      <c r="B20" s="303" t="s">
        <v>36</v>
      </c>
      <c r="C20" s="311">
        <f>'LL31.12.11'!Q24</f>
        <v>83779</v>
      </c>
      <c r="D20" s="312">
        <f>'LL31.12.11'!R24</f>
        <v>26936</v>
      </c>
      <c r="E20" s="313">
        <f t="shared" si="0"/>
        <v>110715</v>
      </c>
      <c r="F20" s="311">
        <f>'WLL31.12.11'!V24+'WLL31.12.11'!Y24</f>
        <v>32569</v>
      </c>
      <c r="G20" s="312">
        <f>'WLL31.12.11'!W24+'WLL31.12.11'!Z24</f>
        <v>39466</v>
      </c>
      <c r="H20" s="313">
        <f t="shared" si="1"/>
        <v>72035</v>
      </c>
      <c r="I20" s="311">
        <f>'M31.12.11'!AE24</f>
        <v>427280</v>
      </c>
      <c r="J20" s="312">
        <f>'M31.12.11'!AF24</f>
        <v>298626</v>
      </c>
      <c r="K20" s="313">
        <f t="shared" si="2"/>
        <v>725906</v>
      </c>
      <c r="L20" s="311">
        <f t="shared" si="3"/>
        <v>543628</v>
      </c>
      <c r="M20" s="312">
        <f t="shared" si="4"/>
        <v>365028</v>
      </c>
      <c r="N20" s="313">
        <f t="shared" si="5"/>
        <v>908656</v>
      </c>
      <c r="P20">
        <v>252227</v>
      </c>
      <c r="Q20">
        <v>109235</v>
      </c>
      <c r="S20" s="96">
        <f t="shared" si="6"/>
        <v>175053</v>
      </c>
      <c r="T20" s="96">
        <f t="shared" si="7"/>
        <v>189391</v>
      </c>
    </row>
    <row r="21" spans="1:20" ht="18" customHeight="1">
      <c r="A21" s="302">
        <v>17</v>
      </c>
      <c r="B21" s="303" t="s">
        <v>37</v>
      </c>
      <c r="C21" s="311">
        <f>'LL31.12.11'!Q25</f>
        <v>290590</v>
      </c>
      <c r="D21" s="312">
        <f>'LL31.12.11'!R25</f>
        <v>165525</v>
      </c>
      <c r="E21" s="313">
        <f t="shared" si="0"/>
        <v>456115</v>
      </c>
      <c r="F21" s="311">
        <f>'WLL31.12.11'!V25+'WLL31.12.11'!Y25</f>
        <v>44257</v>
      </c>
      <c r="G21" s="312">
        <f>'WLL31.12.11'!W25+'WLL31.12.11'!Z25</f>
        <v>86986</v>
      </c>
      <c r="H21" s="313">
        <f t="shared" si="1"/>
        <v>131243</v>
      </c>
      <c r="I21" s="311">
        <f>'M31.12.11'!AE25</f>
        <v>2413613</v>
      </c>
      <c r="J21" s="312">
        <f>'M31.12.11'!AF25</f>
        <v>1689473</v>
      </c>
      <c r="K21" s="313">
        <f t="shared" si="2"/>
        <v>4103086</v>
      </c>
      <c r="L21" s="311">
        <f t="shared" si="3"/>
        <v>2748460</v>
      </c>
      <c r="M21" s="312">
        <f t="shared" si="4"/>
        <v>1941984</v>
      </c>
      <c r="N21" s="313">
        <f t="shared" si="5"/>
        <v>4690444</v>
      </c>
      <c r="P21">
        <v>762905</v>
      </c>
      <c r="Q21">
        <v>646349</v>
      </c>
      <c r="S21" s="96">
        <f t="shared" si="6"/>
        <v>1650708</v>
      </c>
      <c r="T21" s="96">
        <f t="shared" si="7"/>
        <v>1043124</v>
      </c>
    </row>
    <row r="22" spans="1:20" ht="18" customHeight="1">
      <c r="A22" s="302">
        <v>18</v>
      </c>
      <c r="B22" s="303" t="s">
        <v>38</v>
      </c>
      <c r="C22" s="311">
        <f>'LL31.12.11'!Q26</f>
        <v>671341</v>
      </c>
      <c r="D22" s="312">
        <f>'LL31.12.11'!R26</f>
        <v>461161</v>
      </c>
      <c r="E22" s="313">
        <f t="shared" si="0"/>
        <v>1132502</v>
      </c>
      <c r="F22" s="311">
        <f>'WLL31.12.11'!V26+'WLL31.12.11'!Y26</f>
        <v>20024</v>
      </c>
      <c r="G22" s="312">
        <f>'WLL31.12.11'!W26+'WLL31.12.11'!Z26</f>
        <v>38081</v>
      </c>
      <c r="H22" s="313">
        <f t="shared" si="1"/>
        <v>58105</v>
      </c>
      <c r="I22" s="311">
        <f>'M31.12.11'!AE26</f>
        <v>2911391</v>
      </c>
      <c r="J22" s="312">
        <f>'M31.12.11'!AF26</f>
        <v>1761706</v>
      </c>
      <c r="K22" s="313">
        <f t="shared" si="2"/>
        <v>4673097</v>
      </c>
      <c r="L22" s="311">
        <f t="shared" si="3"/>
        <v>3602756</v>
      </c>
      <c r="M22" s="312">
        <f t="shared" si="4"/>
        <v>2260948</v>
      </c>
      <c r="N22" s="313">
        <f t="shared" si="5"/>
        <v>5863704</v>
      </c>
      <c r="P22">
        <v>1577549</v>
      </c>
      <c r="Q22">
        <v>1233876</v>
      </c>
      <c r="S22" s="96">
        <f t="shared" si="6"/>
        <v>1333842</v>
      </c>
      <c r="T22" s="96">
        <f t="shared" si="7"/>
        <v>527830</v>
      </c>
    </row>
    <row r="23" spans="1:20" ht="18" customHeight="1">
      <c r="A23" s="302">
        <v>19</v>
      </c>
      <c r="B23" s="303" t="s">
        <v>39</v>
      </c>
      <c r="C23" s="311">
        <f>'LL31.12.11'!Q27</f>
        <v>718848</v>
      </c>
      <c r="D23" s="312">
        <f>'LL31.12.11'!R27</f>
        <v>360872</v>
      </c>
      <c r="E23" s="313">
        <f t="shared" si="0"/>
        <v>1079720</v>
      </c>
      <c r="F23" s="311">
        <f>'WLL31.12.11'!V27+'WLL31.12.11'!Y27</f>
        <v>36634</v>
      </c>
      <c r="G23" s="312">
        <f>'WLL31.12.11'!W27+'WLL31.12.11'!Z27</f>
        <v>181099</v>
      </c>
      <c r="H23" s="313">
        <f t="shared" si="1"/>
        <v>217733</v>
      </c>
      <c r="I23" s="311">
        <f>'M31.12.11'!AE27</f>
        <v>3746048</v>
      </c>
      <c r="J23" s="312">
        <f>'M31.12.11'!AF27</f>
        <v>1733414</v>
      </c>
      <c r="K23" s="313">
        <f t="shared" si="2"/>
        <v>5479462</v>
      </c>
      <c r="L23" s="311">
        <f t="shared" si="3"/>
        <v>4501530</v>
      </c>
      <c r="M23" s="312">
        <f t="shared" si="4"/>
        <v>2275385</v>
      </c>
      <c r="N23" s="313">
        <f t="shared" si="5"/>
        <v>6776915</v>
      </c>
      <c r="P23">
        <v>2043087</v>
      </c>
      <c r="Q23">
        <v>863941</v>
      </c>
      <c r="S23" s="96">
        <f t="shared" si="6"/>
        <v>1702961</v>
      </c>
      <c r="T23" s="96">
        <f t="shared" si="7"/>
        <v>869473</v>
      </c>
    </row>
    <row r="24" spans="1:20" ht="18" customHeight="1">
      <c r="A24" s="302">
        <v>20</v>
      </c>
      <c r="B24" s="303" t="s">
        <v>40</v>
      </c>
      <c r="C24" s="311">
        <f>'LL31.12.11'!Q28</f>
        <v>1124639</v>
      </c>
      <c r="D24" s="312">
        <f>'LL31.12.11'!R28</f>
        <v>565285</v>
      </c>
      <c r="E24" s="313">
        <f t="shared" si="0"/>
        <v>1689924</v>
      </c>
      <c r="F24" s="311">
        <f>'WLL31.12.11'!V28+'WLL31.12.11'!Y28</f>
        <v>58469</v>
      </c>
      <c r="G24" s="312">
        <f>'WLL31.12.11'!W28+'WLL31.12.11'!Z28</f>
        <v>367477</v>
      </c>
      <c r="H24" s="313">
        <f t="shared" si="1"/>
        <v>425946</v>
      </c>
      <c r="I24" s="311">
        <f>'M31.12.11'!AE28</f>
        <v>6611364</v>
      </c>
      <c r="J24" s="312">
        <f>'M31.12.11'!AF28</f>
        <v>826677</v>
      </c>
      <c r="K24" s="313">
        <f t="shared" si="2"/>
        <v>7438041</v>
      </c>
      <c r="L24" s="311">
        <f t="shared" si="3"/>
        <v>7794472</v>
      </c>
      <c r="M24" s="312">
        <f t="shared" si="4"/>
        <v>1759439</v>
      </c>
      <c r="N24" s="313">
        <f t="shared" si="5"/>
        <v>9553911</v>
      </c>
      <c r="P24">
        <v>2691924</v>
      </c>
      <c r="Q24">
        <v>387303</v>
      </c>
      <c r="S24" s="96">
        <f t="shared" si="6"/>
        <v>3919440</v>
      </c>
      <c r="T24" s="96">
        <f t="shared" si="7"/>
        <v>439374</v>
      </c>
    </row>
    <row r="25" spans="1:20" ht="18" customHeight="1">
      <c r="A25" s="302">
        <v>21</v>
      </c>
      <c r="B25" s="303" t="s">
        <v>41</v>
      </c>
      <c r="C25" s="311">
        <f>'LL31.12.11'!Q29</f>
        <v>168960</v>
      </c>
      <c r="D25" s="312">
        <f>'LL31.12.11'!R29</f>
        <v>55136</v>
      </c>
      <c r="E25" s="313">
        <f t="shared" si="0"/>
        <v>224096</v>
      </c>
      <c r="F25" s="311">
        <f>'WLL31.12.11'!V29+'WLL31.12.11'!Y29</f>
        <v>2901</v>
      </c>
      <c r="G25" s="312">
        <f>'WLL31.12.11'!W29+'WLL31.12.11'!Z29</f>
        <v>57077</v>
      </c>
      <c r="H25" s="313">
        <f t="shared" si="1"/>
        <v>59978</v>
      </c>
      <c r="I25" s="311">
        <f>'M31.12.11'!AE29</f>
        <v>741468</v>
      </c>
      <c r="J25" s="312">
        <f>'M31.12.11'!AF29</f>
        <v>592582</v>
      </c>
      <c r="K25" s="313">
        <f t="shared" si="2"/>
        <v>1334050</v>
      </c>
      <c r="L25" s="311">
        <f t="shared" si="3"/>
        <v>913329</v>
      </c>
      <c r="M25" s="312">
        <f t="shared" si="4"/>
        <v>704795</v>
      </c>
      <c r="N25" s="313">
        <f t="shared" si="5"/>
        <v>1618124</v>
      </c>
      <c r="P25">
        <v>468403</v>
      </c>
      <c r="Q25">
        <v>279624</v>
      </c>
      <c r="S25" s="96">
        <f t="shared" si="6"/>
        <v>273065</v>
      </c>
      <c r="T25" s="96">
        <f t="shared" si="7"/>
        <v>312958</v>
      </c>
    </row>
    <row r="26" spans="1:20" ht="18" customHeight="1">
      <c r="A26" s="302">
        <v>22</v>
      </c>
      <c r="B26" s="303" t="s">
        <v>42</v>
      </c>
      <c r="C26" s="311">
        <f>'LL31.12.11'!Q30</f>
        <v>944825</v>
      </c>
      <c r="D26" s="312">
        <f>'LL31.12.11'!R30</f>
        <v>339401</v>
      </c>
      <c r="E26" s="313">
        <f t="shared" si="0"/>
        <v>1284226</v>
      </c>
      <c r="F26" s="311">
        <f>'WLL31.12.11'!V30+'WLL31.12.11'!Y30</f>
        <v>59511</v>
      </c>
      <c r="G26" s="312">
        <f>'WLL31.12.11'!W30+'WLL31.12.11'!Z30</f>
        <v>398718</v>
      </c>
      <c r="H26" s="313">
        <f t="shared" si="1"/>
        <v>458229</v>
      </c>
      <c r="I26" s="311">
        <f>'M31.12.11'!AE30</f>
        <v>6957116</v>
      </c>
      <c r="J26" s="312">
        <f>'M31.12.11'!AF30</f>
        <v>2824239</v>
      </c>
      <c r="K26" s="313">
        <f t="shared" si="2"/>
        <v>9781355</v>
      </c>
      <c r="L26" s="311">
        <f t="shared" si="3"/>
        <v>7961452</v>
      </c>
      <c r="M26" s="312">
        <f t="shared" si="4"/>
        <v>3562358</v>
      </c>
      <c r="N26" s="313">
        <f t="shared" si="5"/>
        <v>11523810</v>
      </c>
      <c r="P26">
        <v>4209785</v>
      </c>
      <c r="Q26">
        <v>1465357</v>
      </c>
      <c r="S26" s="96">
        <f t="shared" si="6"/>
        <v>2747331</v>
      </c>
      <c r="T26" s="96">
        <f t="shared" si="7"/>
        <v>1358882</v>
      </c>
    </row>
    <row r="27" spans="1:20" ht="18" customHeight="1">
      <c r="A27" s="302">
        <v>23</v>
      </c>
      <c r="B27" s="303" t="s">
        <v>43</v>
      </c>
      <c r="C27" s="311">
        <f>'LL31.12.11'!Q31</f>
        <v>476229</v>
      </c>
      <c r="D27" s="312">
        <f>'LL31.12.11'!R31</f>
        <v>79411</v>
      </c>
      <c r="E27" s="313">
        <f t="shared" si="0"/>
        <v>555640</v>
      </c>
      <c r="F27" s="311">
        <f>'WLL31.12.11'!V31+'WLL31.12.11'!Y31</f>
        <v>19963</v>
      </c>
      <c r="G27" s="312">
        <f>'WLL31.12.11'!W31+'WLL31.12.11'!Z31</f>
        <v>78028</v>
      </c>
      <c r="H27" s="313">
        <f t="shared" si="1"/>
        <v>97991</v>
      </c>
      <c r="I27" s="311">
        <f>'M31.12.11'!AE31</f>
        <v>2437177</v>
      </c>
      <c r="J27" s="312">
        <f>'M31.12.11'!AF31</f>
        <v>743827</v>
      </c>
      <c r="K27" s="313">
        <f t="shared" si="2"/>
        <v>3181004</v>
      </c>
      <c r="L27" s="311">
        <f t="shared" si="3"/>
        <v>2933369</v>
      </c>
      <c r="M27" s="312">
        <f t="shared" si="4"/>
        <v>901266</v>
      </c>
      <c r="N27" s="313">
        <f t="shared" si="5"/>
        <v>3834635</v>
      </c>
      <c r="P27">
        <v>1293092</v>
      </c>
      <c r="Q27">
        <v>373999</v>
      </c>
      <c r="S27" s="96">
        <f t="shared" si="6"/>
        <v>1144085</v>
      </c>
      <c r="T27" s="96">
        <f t="shared" si="7"/>
        <v>369828</v>
      </c>
    </row>
    <row r="28" spans="1:20" ht="18" customHeight="1">
      <c r="A28" s="302">
        <v>24</v>
      </c>
      <c r="B28" s="303" t="s">
        <v>44</v>
      </c>
      <c r="C28" s="311">
        <f>'LL31.12.11'!Q32</f>
        <v>348507</v>
      </c>
      <c r="D28" s="312">
        <f>'LL31.12.11'!R32</f>
        <v>322207</v>
      </c>
      <c r="E28" s="313">
        <f t="shared" si="0"/>
        <v>670714</v>
      </c>
      <c r="F28" s="311">
        <f>'WLL31.12.11'!V32+'WLL31.12.11'!Y32</f>
        <v>969</v>
      </c>
      <c r="G28" s="312">
        <f>'WLL31.12.11'!W32+'WLL31.12.11'!Z32</f>
        <v>71873</v>
      </c>
      <c r="H28" s="313">
        <f t="shared" si="1"/>
        <v>72842</v>
      </c>
      <c r="I28" s="311">
        <f>'M31.12.11'!AE32</f>
        <v>1591907</v>
      </c>
      <c r="J28" s="312">
        <f>'M31.12.11'!AF32</f>
        <v>1647327</v>
      </c>
      <c r="K28" s="313">
        <f t="shared" si="2"/>
        <v>3239234</v>
      </c>
      <c r="L28" s="311">
        <f t="shared" si="3"/>
        <v>1941383</v>
      </c>
      <c r="M28" s="312">
        <f t="shared" si="4"/>
        <v>2041407</v>
      </c>
      <c r="N28" s="313">
        <f t="shared" si="5"/>
        <v>3982790</v>
      </c>
      <c r="P28">
        <v>937705</v>
      </c>
      <c r="Q28">
        <v>852603</v>
      </c>
      <c r="S28" s="96">
        <f t="shared" si="6"/>
        <v>654202</v>
      </c>
      <c r="T28" s="96">
        <f t="shared" si="7"/>
        <v>794724</v>
      </c>
    </row>
    <row r="29" spans="1:20" ht="18" customHeight="1">
      <c r="A29" s="302">
        <v>25</v>
      </c>
      <c r="B29" s="303" t="s">
        <v>45</v>
      </c>
      <c r="C29" s="311">
        <f>'LL31.12.11'!Q33</f>
        <v>972575</v>
      </c>
      <c r="D29" s="312">
        <f>'LL31.12.11'!R33</f>
        <v>0</v>
      </c>
      <c r="E29" s="313">
        <f t="shared" si="0"/>
        <v>972575</v>
      </c>
      <c r="F29" s="311">
        <f>'WLL31.12.11'!V33+'WLL31.12.11'!Y33</f>
        <v>36861</v>
      </c>
      <c r="G29" s="312">
        <f>'WLL31.12.11'!W33+'WLL31.12.11'!Z33</f>
        <v>0</v>
      </c>
      <c r="H29" s="313">
        <f t="shared" si="1"/>
        <v>36861</v>
      </c>
      <c r="I29" s="311">
        <f>'M31.12.11'!AE33</f>
        <v>2352114</v>
      </c>
      <c r="J29" s="312">
        <f>'M31.12.11'!AF33</f>
        <v>0</v>
      </c>
      <c r="K29" s="313">
        <f t="shared" si="2"/>
        <v>2352114</v>
      </c>
      <c r="L29" s="311">
        <f t="shared" si="3"/>
        <v>3361550</v>
      </c>
      <c r="M29" s="312">
        <f t="shared" si="4"/>
        <v>0</v>
      </c>
      <c r="N29" s="313">
        <f t="shared" si="5"/>
        <v>3361550</v>
      </c>
      <c r="P29">
        <v>1529830</v>
      </c>
      <c r="Q29">
        <v>0</v>
      </c>
      <c r="S29" s="96">
        <f t="shared" si="6"/>
        <v>822284</v>
      </c>
      <c r="T29" s="96">
        <f t="shared" si="7"/>
        <v>0</v>
      </c>
    </row>
    <row r="30" spans="1:20" ht="18" customHeight="1">
      <c r="A30" s="302">
        <v>26</v>
      </c>
      <c r="B30" s="303" t="s">
        <v>46</v>
      </c>
      <c r="C30" s="311">
        <f>'LL31.12.11'!Q34</f>
        <v>927624</v>
      </c>
      <c r="D30" s="312">
        <f>'LL31.12.11'!R34</f>
        <v>44978</v>
      </c>
      <c r="E30" s="313">
        <f t="shared" si="0"/>
        <v>972602</v>
      </c>
      <c r="F30" s="311">
        <f>'WLL31.12.11'!V34+'WLL31.12.11'!Y34</f>
        <v>4874</v>
      </c>
      <c r="G30" s="312">
        <f>'WLL31.12.11'!W34+'WLL31.12.11'!Z34</f>
        <v>18117</v>
      </c>
      <c r="H30" s="313">
        <f t="shared" si="1"/>
        <v>22991</v>
      </c>
      <c r="I30" s="311">
        <f>'M31.12.11'!AE34</f>
        <v>1559825</v>
      </c>
      <c r="J30" s="312">
        <f>'M31.12.11'!AF34</f>
        <v>43455</v>
      </c>
      <c r="K30" s="313">
        <f t="shared" si="2"/>
        <v>1603280</v>
      </c>
      <c r="L30" s="311">
        <f t="shared" si="3"/>
        <v>2492323</v>
      </c>
      <c r="M30" s="312">
        <f t="shared" si="4"/>
        <v>106550</v>
      </c>
      <c r="N30" s="313">
        <f t="shared" si="5"/>
        <v>2598873</v>
      </c>
      <c r="P30">
        <v>1032969</v>
      </c>
      <c r="Q30">
        <v>43071</v>
      </c>
      <c r="S30" s="96">
        <f t="shared" si="6"/>
        <v>526856</v>
      </c>
      <c r="T30" s="96">
        <f t="shared" si="7"/>
        <v>384</v>
      </c>
    </row>
    <row r="31" spans="1:16" ht="13.5" thickBot="1">
      <c r="A31" s="552" t="s">
        <v>47</v>
      </c>
      <c r="B31" s="553"/>
      <c r="C31" s="314">
        <f>SUM(C5:C30)</f>
        <v>15309715</v>
      </c>
      <c r="D31" s="315">
        <f aca="true" t="shared" si="8" ref="D31:K31">SUM(D5:D30)</f>
        <v>7694059</v>
      </c>
      <c r="E31" s="316">
        <f t="shared" si="8"/>
        <v>23003774</v>
      </c>
      <c r="F31" s="314">
        <f t="shared" si="8"/>
        <v>793238</v>
      </c>
      <c r="G31" s="315">
        <f t="shared" si="8"/>
        <v>3541062</v>
      </c>
      <c r="H31" s="316">
        <f t="shared" si="8"/>
        <v>4334300</v>
      </c>
      <c r="I31" s="314">
        <f t="shared" si="8"/>
        <v>62062294</v>
      </c>
      <c r="J31" s="315">
        <f t="shared" si="8"/>
        <v>30365211</v>
      </c>
      <c r="K31" s="316">
        <f t="shared" si="8"/>
        <v>92427505</v>
      </c>
      <c r="L31" s="314">
        <f>SUM(L5:L30)</f>
        <v>78165247</v>
      </c>
      <c r="M31" s="315">
        <f>SUM(M5:M30)</f>
        <v>41600332</v>
      </c>
      <c r="N31" s="316">
        <f>SUM(N5:N30)</f>
        <v>119765579</v>
      </c>
      <c r="P31" s="417">
        <f>M31/N31*100</f>
        <v>34.73479805078218</v>
      </c>
    </row>
    <row r="32" ht="12.75">
      <c r="P32" s="417"/>
    </row>
    <row r="33" spans="3:16" ht="12.75">
      <c r="C33">
        <v>16582350</v>
      </c>
      <c r="D33">
        <v>8642555</v>
      </c>
      <c r="E33">
        <v>25224905</v>
      </c>
      <c r="F33">
        <v>952280</v>
      </c>
      <c r="G33">
        <v>4613157</v>
      </c>
      <c r="H33">
        <v>5565437</v>
      </c>
      <c r="I33">
        <v>58110490</v>
      </c>
      <c r="J33">
        <v>28158199</v>
      </c>
      <c r="K33">
        <v>86268689</v>
      </c>
      <c r="L33">
        <v>75645120</v>
      </c>
      <c r="M33">
        <v>41413911</v>
      </c>
      <c r="N33">
        <v>117059031</v>
      </c>
      <c r="P33" s="417">
        <f>M33/N33*100</f>
        <v>35.378655235921094</v>
      </c>
    </row>
    <row r="34" ht="12.75">
      <c r="P34" s="417"/>
    </row>
    <row r="35" spans="3:16" ht="12.75">
      <c r="C35" s="96">
        <f>C31-C33</f>
        <v>-1272635</v>
      </c>
      <c r="D35" s="96">
        <f aca="true" t="shared" si="9" ref="D35:N35">D31-D33</f>
        <v>-948496</v>
      </c>
      <c r="E35" s="96">
        <f t="shared" si="9"/>
        <v>-2221131</v>
      </c>
      <c r="F35" s="96">
        <f t="shared" si="9"/>
        <v>-159042</v>
      </c>
      <c r="G35" s="96">
        <f t="shared" si="9"/>
        <v>-1072095</v>
      </c>
      <c r="H35" s="96">
        <f t="shared" si="9"/>
        <v>-1231137</v>
      </c>
      <c r="I35" s="96">
        <f t="shared" si="9"/>
        <v>3951804</v>
      </c>
      <c r="J35" s="96">
        <f t="shared" si="9"/>
        <v>2207012</v>
      </c>
      <c r="K35" s="96">
        <f t="shared" si="9"/>
        <v>6158816</v>
      </c>
      <c r="L35" s="96">
        <f>L31-L33</f>
        <v>2520127</v>
      </c>
      <c r="M35" s="96">
        <f>M31-M33</f>
        <v>186421</v>
      </c>
      <c r="N35" s="96">
        <f t="shared" si="9"/>
        <v>2706548</v>
      </c>
      <c r="P35" s="417">
        <f>M35/N35*100</f>
        <v>6.887777345903342</v>
      </c>
    </row>
    <row r="40" ht="12.75">
      <c r="M40">
        <f>M31/N31*100</f>
        <v>34.73479805078218</v>
      </c>
    </row>
  </sheetData>
  <sheetProtection/>
  <mergeCells count="7">
    <mergeCell ref="A31:B31"/>
    <mergeCell ref="I3:K3"/>
    <mergeCell ref="L3:N3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="6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6" sqref="M26"/>
    </sheetView>
  </sheetViews>
  <sheetFormatPr defaultColWidth="9.140625" defaultRowHeight="12.75"/>
  <cols>
    <col min="1" max="1" width="5.7109375" style="27" customWidth="1"/>
    <col min="2" max="2" width="23.8515625" style="27" customWidth="1"/>
    <col min="3" max="3" width="9.28125" style="27" customWidth="1"/>
    <col min="4" max="4" width="15.421875" style="27" hidden="1" customWidth="1"/>
    <col min="5" max="5" width="15.28125" style="27" hidden="1" customWidth="1"/>
    <col min="6" max="6" width="9.421875" style="27" customWidth="1"/>
    <col min="7" max="7" width="9.8515625" style="27" customWidth="1"/>
    <col min="8" max="8" width="12.00390625" style="27" customWidth="1"/>
    <col min="9" max="9" width="10.7109375" style="27" customWidth="1"/>
    <col min="10" max="10" width="9.00390625" style="27" customWidth="1"/>
    <col min="11" max="11" width="8.8515625" style="27" customWidth="1"/>
    <col min="12" max="12" width="9.7109375" style="27" bestFit="1" customWidth="1"/>
    <col min="13" max="13" width="9.7109375" style="27" customWidth="1"/>
    <col min="14" max="14" width="10.421875" style="27" customWidth="1"/>
    <col min="15" max="15" width="11.140625" style="27" customWidth="1"/>
    <col min="16" max="16" width="14.57421875" style="27" customWidth="1"/>
    <col min="17" max="17" width="10.421875" style="27" customWidth="1"/>
    <col min="18" max="18" width="13.421875" style="27" customWidth="1"/>
    <col min="19" max="19" width="9.57421875" style="27" bestFit="1" customWidth="1"/>
    <col min="20" max="23" width="9.140625" style="27" customWidth="1"/>
    <col min="24" max="24" width="12.421875" style="27" customWidth="1"/>
    <col min="25" max="16384" width="9.140625" style="27" customWidth="1"/>
  </cols>
  <sheetData>
    <row r="1" ht="15.75">
      <c r="M1" s="91" t="s">
        <v>135</v>
      </c>
    </row>
    <row r="2" spans="2:9" ht="15">
      <c r="B2" s="2" t="str">
        <f>'T-Density'!B2</f>
        <v>No. 1-2(1)/Market Share/2011-CP&amp;M </v>
      </c>
      <c r="C2" s="2"/>
      <c r="D2" s="2"/>
      <c r="E2" s="2"/>
      <c r="F2" s="2"/>
      <c r="G2" s="2"/>
      <c r="H2" s="2" t="str">
        <f>'T-Density'!G2</f>
        <v>Dated: 27th January 2012.</v>
      </c>
      <c r="I2" s="2"/>
    </row>
    <row r="4" spans="2:9" ht="15.75">
      <c r="B4" s="31" t="s">
        <v>231</v>
      </c>
      <c r="I4" s="88"/>
    </row>
    <row r="5" ht="15.75" thickBot="1"/>
    <row r="6" spans="1:14" ht="17.25" customHeight="1">
      <c r="A6" s="426" t="s">
        <v>70</v>
      </c>
      <c r="B6" s="424" t="s">
        <v>72</v>
      </c>
      <c r="C6" s="449" t="s">
        <v>167</v>
      </c>
      <c r="D6" s="450"/>
      <c r="E6" s="450"/>
      <c r="F6" s="450"/>
      <c r="G6" s="450"/>
      <c r="H6" s="450"/>
      <c r="I6" s="431"/>
      <c r="J6" s="449" t="s">
        <v>170</v>
      </c>
      <c r="K6" s="450"/>
      <c r="L6" s="450"/>
      <c r="M6" s="450"/>
      <c r="N6" s="431"/>
    </row>
    <row r="7" spans="1:14" ht="16.5" customHeight="1">
      <c r="A7" s="419"/>
      <c r="B7" s="425"/>
      <c r="C7" s="429" t="s">
        <v>168</v>
      </c>
      <c r="D7" s="227"/>
      <c r="E7" s="227"/>
      <c r="F7" s="427" t="s">
        <v>166</v>
      </c>
      <c r="G7" s="427"/>
      <c r="H7" s="427"/>
      <c r="I7" s="428" t="s">
        <v>78</v>
      </c>
      <c r="J7" s="448" t="s">
        <v>169</v>
      </c>
      <c r="K7" s="427" t="s">
        <v>166</v>
      </c>
      <c r="L7" s="427"/>
      <c r="M7" s="427"/>
      <c r="N7" s="428" t="s">
        <v>78</v>
      </c>
    </row>
    <row r="8" spans="1:14" ht="21" customHeight="1">
      <c r="A8" s="429"/>
      <c r="B8" s="430"/>
      <c r="C8" s="429"/>
      <c r="D8" s="28" t="s">
        <v>89</v>
      </c>
      <c r="E8" s="28" t="s">
        <v>90</v>
      </c>
      <c r="F8" s="28" t="s">
        <v>148</v>
      </c>
      <c r="G8" s="28" t="s">
        <v>165</v>
      </c>
      <c r="H8" s="28" t="s">
        <v>105</v>
      </c>
      <c r="I8" s="428"/>
      <c r="J8" s="448"/>
      <c r="K8" s="28" t="s">
        <v>148</v>
      </c>
      <c r="L8" s="28" t="s">
        <v>165</v>
      </c>
      <c r="M8" s="28" t="s">
        <v>105</v>
      </c>
      <c r="N8" s="428"/>
    </row>
    <row r="9" spans="1:25" ht="15.75">
      <c r="A9" s="240">
        <v>1</v>
      </c>
      <c r="B9" s="241" t="s">
        <v>1</v>
      </c>
      <c r="C9" s="235">
        <f>'LL31.12.11'!D35/1000000</f>
        <v>23.003774</v>
      </c>
      <c r="D9" s="30">
        <f>'WLL31.12.11'!D35</f>
        <v>4114859</v>
      </c>
      <c r="E9" s="22">
        <f>'WLL31.12.11'!L35</f>
        <v>219441</v>
      </c>
      <c r="F9" s="224">
        <f>(E9+D9)/1000000</f>
        <v>4.3343</v>
      </c>
      <c r="G9" s="224">
        <f>'M31.12.11'!D35/1000000</f>
        <v>92.427505</v>
      </c>
      <c r="H9" s="224">
        <f>G9+F9</f>
        <v>96.761805</v>
      </c>
      <c r="I9" s="238">
        <f aca="true" t="shared" si="0" ref="I9:I23">C9+H9</f>
        <v>119.765579</v>
      </c>
      <c r="J9" s="244">
        <f>C9/C24*100</f>
        <v>70.38659153467776</v>
      </c>
      <c r="K9" s="186">
        <f>F9/$F$24*100</f>
        <v>1.9399082112756836</v>
      </c>
      <c r="L9" s="186">
        <f aca="true" t="shared" si="1" ref="L9:L17">G9/$G$24*100</f>
        <v>13.78615784479942</v>
      </c>
      <c r="M9" s="186">
        <f>H9/$H$24*100</f>
        <v>10.825101439718232</v>
      </c>
      <c r="N9" s="245">
        <f>I9/$I$24*100</f>
        <v>12.92601017344232</v>
      </c>
      <c r="P9" s="88"/>
      <c r="Q9" s="223"/>
      <c r="R9" s="223"/>
      <c r="X9" s="196">
        <v>29.14983</v>
      </c>
      <c r="Y9" s="196">
        <f>X9/X15*100</f>
        <v>77.09726343320534</v>
      </c>
    </row>
    <row r="10" spans="1:25" ht="15.75">
      <c r="A10" s="240">
        <v>2</v>
      </c>
      <c r="B10" s="241" t="s">
        <v>87</v>
      </c>
      <c r="C10" s="237">
        <f>'LL31.12.11'!H38/1000000</f>
        <v>3.317295</v>
      </c>
      <c r="D10" s="29"/>
      <c r="E10" s="29"/>
      <c r="F10" s="228"/>
      <c r="G10" s="225">
        <f>'M31.12.11'!G38/1000000</f>
        <v>175.652816</v>
      </c>
      <c r="H10" s="224">
        <f aca="true" t="shared" si="2" ref="H10:H23">G10+F10</f>
        <v>175.652816</v>
      </c>
      <c r="I10" s="236">
        <f t="shared" si="0"/>
        <v>178.970111</v>
      </c>
      <c r="J10" s="247">
        <f>C10/C24*100</f>
        <v>10.150207881760135</v>
      </c>
      <c r="K10" s="186"/>
      <c r="L10" s="185">
        <f t="shared" si="1"/>
        <v>26.199749168383473</v>
      </c>
      <c r="M10" s="185">
        <f aca="true" t="shared" si="3" ref="M10:M24">H10/$H$24*100</f>
        <v>19.650930978108168</v>
      </c>
      <c r="N10" s="246">
        <f aca="true" t="shared" si="4" ref="N10:N24">I10/$I$24*100</f>
        <v>19.315812563542163</v>
      </c>
      <c r="P10" s="88"/>
      <c r="Q10" s="223"/>
      <c r="R10" s="223"/>
      <c r="S10" s="88"/>
      <c r="X10" s="196">
        <v>3.573206</v>
      </c>
      <c r="Y10" s="196">
        <f>X10/X15*100</f>
        <v>9.450635021991891</v>
      </c>
    </row>
    <row r="11" spans="1:25" ht="15.75">
      <c r="A11" s="240">
        <v>3</v>
      </c>
      <c r="B11" s="241" t="s">
        <v>13</v>
      </c>
      <c r="C11" s="237">
        <f>'LL31.12.11'!I38/1000000</f>
        <v>1.265831</v>
      </c>
      <c r="D11" s="29"/>
      <c r="E11" s="30">
        <f>'WLL31.12.11'!M38</f>
        <v>119141151</v>
      </c>
      <c r="F11" s="224">
        <f>(E11+D11)/1000000</f>
        <v>119.141151</v>
      </c>
      <c r="G11" s="224">
        <f>'M31.12.11'!S38/1000000</f>
        <v>30.937777</v>
      </c>
      <c r="H11" s="224">
        <f t="shared" si="2"/>
        <v>150.078928</v>
      </c>
      <c r="I11" s="236">
        <f t="shared" si="0"/>
        <v>151.34475899999998</v>
      </c>
      <c r="J11" s="247">
        <f>C11/C24*100</f>
        <v>3.873170095869168</v>
      </c>
      <c r="K11" s="185">
        <f>F11/$F$24*100</f>
        <v>53.32415779381587</v>
      </c>
      <c r="L11" s="186">
        <f t="shared" si="1"/>
        <v>4.614568759474846</v>
      </c>
      <c r="M11" s="185">
        <f t="shared" si="3"/>
        <v>16.789885426012557</v>
      </c>
      <c r="N11" s="246">
        <f t="shared" si="4"/>
        <v>16.33427492995442</v>
      </c>
      <c r="P11" s="88"/>
      <c r="Q11" s="223"/>
      <c r="R11" s="223"/>
      <c r="S11" s="88"/>
      <c r="X11" s="196">
        <v>2.756253</v>
      </c>
      <c r="Y11" s="196">
        <f>X11/X15*100</f>
        <v>7.2899074756032025</v>
      </c>
    </row>
    <row r="12" spans="1:25" ht="15.75">
      <c r="A12" s="240">
        <v>4</v>
      </c>
      <c r="B12" s="241" t="s">
        <v>125</v>
      </c>
      <c r="C12" s="237"/>
      <c r="D12" s="29"/>
      <c r="E12" s="29"/>
      <c r="F12" s="228"/>
      <c r="G12" s="225">
        <f>'M31.12.11'!I38/1000000</f>
        <v>147.746756</v>
      </c>
      <c r="H12" s="224">
        <f t="shared" si="2"/>
        <v>147.746756</v>
      </c>
      <c r="I12" s="236">
        <f t="shared" si="0"/>
        <v>147.746756</v>
      </c>
      <c r="J12" s="247"/>
      <c r="K12" s="185"/>
      <c r="L12" s="185">
        <f t="shared" si="1"/>
        <v>22.03738053161844</v>
      </c>
      <c r="M12" s="185">
        <f t="shared" si="3"/>
        <v>16.528976708209385</v>
      </c>
      <c r="N12" s="246">
        <f t="shared" si="4"/>
        <v>15.945951141346718</v>
      </c>
      <c r="P12" s="88"/>
      <c r="Q12" s="223"/>
      <c r="R12" s="223"/>
      <c r="S12" s="88"/>
      <c r="X12" s="196">
        <v>1.115693</v>
      </c>
      <c r="Y12" s="196">
        <f>X12/X15*100</f>
        <v>2.950853474328432</v>
      </c>
    </row>
    <row r="13" spans="1:25" ht="15.75">
      <c r="A13" s="240">
        <v>5</v>
      </c>
      <c r="B13" s="241" t="s">
        <v>79</v>
      </c>
      <c r="C13" s="237">
        <f>'LL31.12.11'!J38/1000000</f>
        <v>1.398102</v>
      </c>
      <c r="D13" s="30">
        <f>'WLL31.12.11'!G38</f>
        <v>0</v>
      </c>
      <c r="E13" s="30">
        <f>'WLL31.12.11'!N38</f>
        <v>83492826</v>
      </c>
      <c r="F13" s="224">
        <f>(E13+D13)/1000000</f>
        <v>83.492826</v>
      </c>
      <c r="G13" s="229"/>
      <c r="H13" s="224">
        <f>G13+F13</f>
        <v>83.492826</v>
      </c>
      <c r="I13" s="238">
        <f t="shared" si="0"/>
        <v>84.89092799999999</v>
      </c>
      <c r="J13" s="247">
        <f>C13/C24*100</f>
        <v>4.277890853814511</v>
      </c>
      <c r="K13" s="185">
        <f>F13/$F$24*100</f>
        <v>37.368991241956465</v>
      </c>
      <c r="L13" s="186">
        <f t="shared" si="1"/>
        <v>0</v>
      </c>
      <c r="M13" s="186">
        <f t="shared" si="3"/>
        <v>9.3406516232179</v>
      </c>
      <c r="N13" s="245">
        <f t="shared" si="4"/>
        <v>9.162073177644467</v>
      </c>
      <c r="P13" s="88"/>
      <c r="Q13" s="223"/>
      <c r="R13" s="223"/>
      <c r="S13" s="88"/>
      <c r="X13" s="196">
        <v>0.929564</v>
      </c>
      <c r="Y13" s="196">
        <f>X13/X15*100</f>
        <v>2.4585680460580415</v>
      </c>
    </row>
    <row r="14" spans="1:25" ht="15.75">
      <c r="A14" s="240">
        <v>6</v>
      </c>
      <c r="B14" s="241" t="s">
        <v>75</v>
      </c>
      <c r="C14" s="237"/>
      <c r="D14" s="29"/>
      <c r="E14" s="29"/>
      <c r="F14" s="228"/>
      <c r="G14" s="224">
        <f>'M31.12.11'!N38/1000000</f>
        <v>106.380111</v>
      </c>
      <c r="H14" s="224">
        <f t="shared" si="2"/>
        <v>106.380111</v>
      </c>
      <c r="I14" s="238">
        <f t="shared" si="0"/>
        <v>106.380111</v>
      </c>
      <c r="J14" s="247"/>
      <c r="K14" s="186"/>
      <c r="L14" s="185">
        <f t="shared" si="1"/>
        <v>15.867278920850273</v>
      </c>
      <c r="M14" s="186">
        <f t="shared" si="3"/>
        <v>11.90113694906255</v>
      </c>
      <c r="N14" s="245">
        <f t="shared" si="4"/>
        <v>11.48134888604282</v>
      </c>
      <c r="P14" s="88"/>
      <c r="Q14" s="223"/>
      <c r="R14" s="223"/>
      <c r="S14" s="88"/>
      <c r="X14" s="196">
        <v>0.284617</v>
      </c>
      <c r="Y14" s="196">
        <f>X14/X15*100</f>
        <v>0.7527725488131013</v>
      </c>
    </row>
    <row r="15" spans="1:25" ht="15">
      <c r="A15" s="240">
        <v>7</v>
      </c>
      <c r="B15" s="241" t="s">
        <v>76</v>
      </c>
      <c r="C15" s="237"/>
      <c r="D15" s="29"/>
      <c r="E15" s="29"/>
      <c r="F15" s="228"/>
      <c r="G15" s="224">
        <f>'M31.12.11'!K38/1000000</f>
        <v>61.644411</v>
      </c>
      <c r="H15" s="224">
        <f t="shared" si="2"/>
        <v>61.644411</v>
      </c>
      <c r="I15" s="238">
        <f t="shared" si="0"/>
        <v>61.644411</v>
      </c>
      <c r="J15" s="247"/>
      <c r="K15" s="186"/>
      <c r="L15" s="186">
        <f t="shared" si="1"/>
        <v>9.194661051336283</v>
      </c>
      <c r="M15" s="186">
        <f t="shared" si="3"/>
        <v>6.896388531266882</v>
      </c>
      <c r="N15" s="245">
        <f t="shared" si="4"/>
        <v>6.6531326477523205</v>
      </c>
      <c r="P15" s="88"/>
      <c r="Q15" s="223"/>
      <c r="R15" s="223"/>
      <c r="S15" s="88"/>
      <c r="X15" s="196">
        <f>SUM(X9:X14)</f>
        <v>37.809163</v>
      </c>
      <c r="Y15" s="196">
        <f>X15/X15*100</f>
        <v>100</v>
      </c>
    </row>
    <row r="16" spans="1:19" s="333" customFormat="1" ht="15.75">
      <c r="A16" s="323">
        <v>8</v>
      </c>
      <c r="B16" s="324" t="s">
        <v>2</v>
      </c>
      <c r="C16" s="325">
        <f>'LL31.12.11'!E38/1000000</f>
        <v>3.450595</v>
      </c>
      <c r="D16" s="326">
        <f>'WLL31.12.11'!E38</f>
        <v>258396</v>
      </c>
      <c r="E16" s="327"/>
      <c r="F16" s="328">
        <f>(E16+D16)/1000000</f>
        <v>0.258396</v>
      </c>
      <c r="G16" s="328">
        <f>'M31.12.11'!E38/1000000</f>
        <v>5.442042</v>
      </c>
      <c r="H16" s="328">
        <f t="shared" si="2"/>
        <v>5.700438</v>
      </c>
      <c r="I16" s="329">
        <f t="shared" si="0"/>
        <v>9.151033</v>
      </c>
      <c r="J16" s="330">
        <f>C16/C24*100</f>
        <v>10.558077157974227</v>
      </c>
      <c r="K16" s="331">
        <f>F16/$F$24*100</f>
        <v>0.11565062920443707</v>
      </c>
      <c r="L16" s="331">
        <f t="shared" si="1"/>
        <v>0.8117156252354527</v>
      </c>
      <c r="M16" s="331">
        <f t="shared" si="3"/>
        <v>0.6377291081002936</v>
      </c>
      <c r="N16" s="332">
        <f t="shared" si="4"/>
        <v>0.9876489275395763</v>
      </c>
      <c r="P16" s="334"/>
      <c r="Q16" s="335"/>
      <c r="R16" s="335"/>
      <c r="S16" s="334"/>
    </row>
    <row r="17" spans="1:19" ht="15">
      <c r="A17" s="240">
        <v>9</v>
      </c>
      <c r="B17" s="241" t="s">
        <v>5</v>
      </c>
      <c r="C17" s="237"/>
      <c r="D17" s="29"/>
      <c r="E17" s="29"/>
      <c r="F17" s="228"/>
      <c r="G17" s="224">
        <f>'M31.12.11'!Z38/1000000</f>
        <v>3.236381</v>
      </c>
      <c r="H17" s="224">
        <f t="shared" si="2"/>
        <v>3.236381</v>
      </c>
      <c r="I17" s="238">
        <f t="shared" si="0"/>
        <v>3.236381</v>
      </c>
      <c r="J17" s="247"/>
      <c r="K17" s="186"/>
      <c r="L17" s="186">
        <f t="shared" si="1"/>
        <v>0.48272707687943966</v>
      </c>
      <c r="M17" s="186">
        <f t="shared" si="3"/>
        <v>0.3620659269696006</v>
      </c>
      <c r="N17" s="245">
        <f t="shared" si="4"/>
        <v>0.34929479805825875</v>
      </c>
      <c r="P17" s="88"/>
      <c r="R17" s="223"/>
      <c r="S17" s="88"/>
    </row>
    <row r="18" spans="1:24" ht="15">
      <c r="A18" s="240">
        <v>10</v>
      </c>
      <c r="B18" s="241" t="s">
        <v>83</v>
      </c>
      <c r="C18" s="237">
        <f>'LL31.12.11'!K38/1000000</f>
        <v>0.198744</v>
      </c>
      <c r="D18" s="22">
        <f>'WLL31.12.11'!I38</f>
        <v>0</v>
      </c>
      <c r="E18" s="22">
        <f>'WLL31.12.11'!O38</f>
        <v>1194896</v>
      </c>
      <c r="F18" s="224">
        <f>(E18+D18)/1000000</f>
        <v>1.194896</v>
      </c>
      <c r="G18" s="229"/>
      <c r="H18" s="224">
        <f t="shared" si="2"/>
        <v>1.194896</v>
      </c>
      <c r="I18" s="238">
        <f t="shared" si="0"/>
        <v>1.39364</v>
      </c>
      <c r="J18" s="247">
        <f>C18/C24*100</f>
        <v>0.6081138141927493</v>
      </c>
      <c r="K18" s="186">
        <f>F18/$F$24*100</f>
        <v>0.5348011355975519</v>
      </c>
      <c r="L18" s="186"/>
      <c r="M18" s="186">
        <f t="shared" si="3"/>
        <v>0.13367744028662507</v>
      </c>
      <c r="N18" s="245">
        <f t="shared" si="4"/>
        <v>0.1504122049801651</v>
      </c>
      <c r="P18" s="88"/>
      <c r="R18" s="223"/>
      <c r="S18" s="88"/>
      <c r="X18" s="27">
        <v>162044</v>
      </c>
    </row>
    <row r="19" spans="1:24" ht="15">
      <c r="A19" s="240">
        <v>11</v>
      </c>
      <c r="B19" s="241" t="s">
        <v>84</v>
      </c>
      <c r="C19" s="237">
        <f>'LL31.12.11'!L38/1000000</f>
        <v>0.047699</v>
      </c>
      <c r="D19" s="22">
        <f>'WLL31.12.11'!H38</f>
        <v>0</v>
      </c>
      <c r="E19" s="22">
        <f>'WLL31.12.11'!P38</f>
        <v>15006528</v>
      </c>
      <c r="F19" s="224">
        <f>(E19+D19)/1000000</f>
        <v>15.006528</v>
      </c>
      <c r="G19" s="229"/>
      <c r="H19" s="224">
        <f t="shared" si="2"/>
        <v>15.006528</v>
      </c>
      <c r="I19" s="238">
        <f t="shared" si="0"/>
        <v>15.054227</v>
      </c>
      <c r="J19" s="247">
        <f>C19/C24*100</f>
        <v>0.14594866171144763</v>
      </c>
      <c r="K19" s="186">
        <f>F19/$F$24*100</f>
        <v>6.716490988149982</v>
      </c>
      <c r="L19" s="186"/>
      <c r="M19" s="186">
        <f t="shared" si="3"/>
        <v>1.6788358573713251</v>
      </c>
      <c r="N19" s="245">
        <f t="shared" si="4"/>
        <v>1.6247664227073961</v>
      </c>
      <c r="P19" s="88"/>
      <c r="R19" s="223"/>
      <c r="S19" s="88"/>
      <c r="X19" s="27">
        <v>122573</v>
      </c>
    </row>
    <row r="20" spans="1:19" ht="15">
      <c r="A20" s="240">
        <v>12</v>
      </c>
      <c r="B20" s="241" t="s">
        <v>160</v>
      </c>
      <c r="C20" s="237"/>
      <c r="D20" s="22"/>
      <c r="E20" s="22"/>
      <c r="F20" s="228"/>
      <c r="G20" s="224">
        <f>'M31.12.11'!V38/1000000</f>
        <v>36.306865</v>
      </c>
      <c r="H20" s="224">
        <f t="shared" si="2"/>
        <v>36.306865</v>
      </c>
      <c r="I20" s="238">
        <f t="shared" si="0"/>
        <v>36.306865</v>
      </c>
      <c r="J20" s="247"/>
      <c r="K20" s="186"/>
      <c r="L20" s="186">
        <f>G20/$G$24*100</f>
        <v>5.41540282559638</v>
      </c>
      <c r="M20" s="186">
        <f t="shared" si="3"/>
        <v>4.061783433898898</v>
      </c>
      <c r="N20" s="245">
        <f t="shared" si="4"/>
        <v>3.9185123995918474</v>
      </c>
      <c r="P20" s="88"/>
      <c r="R20" s="223"/>
      <c r="S20" s="88"/>
    </row>
    <row r="21" spans="1:19" ht="15">
      <c r="A21" s="240">
        <v>13</v>
      </c>
      <c r="B21" s="241" t="s">
        <v>161</v>
      </c>
      <c r="C21" s="237"/>
      <c r="D21" s="22"/>
      <c r="E21" s="22"/>
      <c r="F21" s="228"/>
      <c r="G21" s="224">
        <f>'M31.12.11'!X38/1000000</f>
        <v>3.549381</v>
      </c>
      <c r="H21" s="224">
        <f t="shared" si="2"/>
        <v>3.549381</v>
      </c>
      <c r="I21" s="238">
        <f t="shared" si="0"/>
        <v>3.549381</v>
      </c>
      <c r="J21" s="247"/>
      <c r="K21" s="186"/>
      <c r="L21" s="186">
        <f>G21/$G$24*100</f>
        <v>0.5294130434152908</v>
      </c>
      <c r="M21" s="186">
        <f t="shared" si="3"/>
        <v>0.39708239602608225</v>
      </c>
      <c r="N21" s="245">
        <f t="shared" si="4"/>
        <v>0.38307613338071766</v>
      </c>
      <c r="P21" s="88"/>
      <c r="R21" s="223"/>
      <c r="S21" s="88"/>
    </row>
    <row r="22" spans="1:19" ht="15">
      <c r="A22" s="256">
        <v>14</v>
      </c>
      <c r="B22" s="257" t="s">
        <v>171</v>
      </c>
      <c r="C22" s="258"/>
      <c r="D22" s="259"/>
      <c r="E22" s="259"/>
      <c r="F22" s="260"/>
      <c r="G22" s="261">
        <f>'M31.12.11'!Y38/1000000</f>
        <v>1.670086</v>
      </c>
      <c r="H22" s="224">
        <f t="shared" si="2"/>
        <v>1.670086</v>
      </c>
      <c r="I22" s="238">
        <f t="shared" si="0"/>
        <v>1.670086</v>
      </c>
      <c r="J22" s="262"/>
      <c r="K22" s="263"/>
      <c r="L22" s="186">
        <f>G22/$G$24*100</f>
        <v>0.2491040866070082</v>
      </c>
      <c r="M22" s="186">
        <f t="shared" si="3"/>
        <v>0.18683870524173526</v>
      </c>
      <c r="N22" s="245">
        <f t="shared" si="4"/>
        <v>0.18024835521835195</v>
      </c>
      <c r="P22" s="88"/>
      <c r="R22" s="223"/>
      <c r="S22" s="88"/>
    </row>
    <row r="23" spans="1:19" ht="15">
      <c r="A23" s="256">
        <v>15</v>
      </c>
      <c r="B23" s="257" t="s">
        <v>172</v>
      </c>
      <c r="C23" s="258"/>
      <c r="D23" s="266"/>
      <c r="E23" s="266"/>
      <c r="F23" s="267"/>
      <c r="G23" s="268">
        <f>'M31.12.11'!W38/1000000</f>
        <v>5.442883</v>
      </c>
      <c r="H23" s="224">
        <f t="shared" si="2"/>
        <v>5.442883</v>
      </c>
      <c r="I23" s="238">
        <f t="shared" si="0"/>
        <v>5.442883</v>
      </c>
      <c r="J23" s="262"/>
      <c r="K23" s="263"/>
      <c r="L23" s="186">
        <f>G23/$G$24*100</f>
        <v>0.8118410658036849</v>
      </c>
      <c r="M23" s="186">
        <f t="shared" si="3"/>
        <v>0.6089154765097436</v>
      </c>
      <c r="N23" s="245">
        <f t="shared" si="4"/>
        <v>0.5874372387984386</v>
      </c>
      <c r="P23" s="88"/>
      <c r="R23" s="223"/>
      <c r="S23" s="88"/>
    </row>
    <row r="24" spans="1:18" ht="16.5" thickBot="1">
      <c r="A24" s="242"/>
      <c r="B24" s="243" t="s">
        <v>47</v>
      </c>
      <c r="C24" s="239">
        <f aca="true" t="shared" si="5" ref="C24:I24">SUM(C9:C23)</f>
        <v>32.68204</v>
      </c>
      <c r="D24" s="239">
        <f t="shared" si="5"/>
        <v>4373255</v>
      </c>
      <c r="E24" s="239">
        <f t="shared" si="5"/>
        <v>219054842</v>
      </c>
      <c r="F24" s="239">
        <f t="shared" si="5"/>
        <v>223.428097</v>
      </c>
      <c r="G24" s="239">
        <f t="shared" si="5"/>
        <v>670.4370140000001</v>
      </c>
      <c r="H24" s="239">
        <f t="shared" si="5"/>
        <v>893.8651110000002</v>
      </c>
      <c r="I24" s="239">
        <f t="shared" si="5"/>
        <v>926.5471510000001</v>
      </c>
      <c r="J24" s="248">
        <f>C24/C24*100</f>
        <v>100</v>
      </c>
      <c r="K24" s="249">
        <f>F24/$F$24*100</f>
        <v>100</v>
      </c>
      <c r="L24" s="249">
        <f>G24/$G$24*100</f>
        <v>100</v>
      </c>
      <c r="M24" s="249">
        <f t="shared" si="3"/>
        <v>100</v>
      </c>
      <c r="N24" s="250">
        <f t="shared" si="4"/>
        <v>100</v>
      </c>
      <c r="P24" s="88"/>
      <c r="R24" s="223"/>
    </row>
    <row r="25" spans="1:16" ht="22.5" customHeight="1">
      <c r="A25" s="232" t="s">
        <v>162</v>
      </c>
      <c r="B25" s="233"/>
      <c r="C25" s="234">
        <f>'LL31.12.11'!N35/1000000</f>
        <v>26.798384</v>
      </c>
      <c r="D25" s="234">
        <v>5351890</v>
      </c>
      <c r="E25" s="234">
        <f>'WLL31.12.11'!R35</f>
        <v>189751208</v>
      </c>
      <c r="F25" s="234">
        <f>SUM(D25:E25)/1000000</f>
        <v>195.103098</v>
      </c>
      <c r="G25" s="234">
        <f>'M31.12.11'!AB35/1000000</f>
        <v>621.127803</v>
      </c>
      <c r="H25" s="234">
        <f>G25+F25</f>
        <v>816.2309009999999</v>
      </c>
      <c r="I25" s="234">
        <f>H25+C25</f>
        <v>843.0292849999998</v>
      </c>
      <c r="J25" s="217"/>
      <c r="K25" s="217"/>
      <c r="L25" s="217"/>
      <c r="M25" s="217"/>
      <c r="N25" s="217"/>
      <c r="P25" s="88"/>
    </row>
    <row r="26" ht="15.75" customHeight="1">
      <c r="N26" s="198"/>
    </row>
    <row r="27" spans="1:12" ht="31.5" customHeight="1">
      <c r="A27" s="430" t="s">
        <v>164</v>
      </c>
      <c r="B27" s="448"/>
      <c r="C27" s="222">
        <f aca="true" t="shared" si="6" ref="C27:I27">C9/C24*100</f>
        <v>70.38659153467776</v>
      </c>
      <c r="D27" s="222">
        <f t="shared" si="6"/>
        <v>94.091449046534</v>
      </c>
      <c r="E27" s="222">
        <f t="shared" si="6"/>
        <v>0.10017628370889879</v>
      </c>
      <c r="F27" s="222">
        <f t="shared" si="6"/>
        <v>1.9399082112756836</v>
      </c>
      <c r="G27" s="222">
        <f t="shared" si="6"/>
        <v>13.78615784479942</v>
      </c>
      <c r="H27" s="222">
        <f t="shared" si="6"/>
        <v>10.825101439718232</v>
      </c>
      <c r="I27" s="222">
        <f t="shared" si="6"/>
        <v>12.92601017344232</v>
      </c>
      <c r="J27" s="122"/>
      <c r="K27" s="122"/>
      <c r="L27" s="122"/>
    </row>
    <row r="28" spans="1:9" ht="48.75" customHeight="1">
      <c r="A28" s="422" t="s">
        <v>163</v>
      </c>
      <c r="B28" s="423"/>
      <c r="C28" s="222">
        <f aca="true" t="shared" si="7" ref="C28:I28">C9/C25*100</f>
        <v>85.84015364508546</v>
      </c>
      <c r="D28" s="222">
        <f t="shared" si="7"/>
        <v>76.88609070814235</v>
      </c>
      <c r="E28" s="222">
        <f t="shared" si="7"/>
        <v>0.11564669459179411</v>
      </c>
      <c r="F28" s="222">
        <f t="shared" si="7"/>
        <v>2.2215434016327102</v>
      </c>
      <c r="G28" s="222">
        <f t="shared" si="7"/>
        <v>14.880593744730502</v>
      </c>
      <c r="H28" s="222">
        <f t="shared" si="7"/>
        <v>11.854709847599853</v>
      </c>
      <c r="I28" s="222">
        <f t="shared" si="7"/>
        <v>14.2065739744735</v>
      </c>
    </row>
    <row r="29" spans="12:14" ht="15">
      <c r="L29" s="253"/>
      <c r="M29" s="198"/>
      <c r="N29" s="198"/>
    </row>
    <row r="30" spans="10:14" ht="15">
      <c r="J30" s="198"/>
      <c r="K30" s="198"/>
      <c r="L30" s="198"/>
      <c r="M30" s="198"/>
      <c r="N30" s="198"/>
    </row>
    <row r="32" spans="3:14" ht="15">
      <c r="C32" s="253"/>
      <c r="D32" s="88"/>
      <c r="E32" s="88"/>
      <c r="F32" s="88"/>
      <c r="G32" s="88"/>
      <c r="H32" s="253"/>
      <c r="I32" s="253"/>
      <c r="M32" s="198">
        <f>M17+M18+M19+M20+M21+M22+M23</f>
        <v>7.42919923630401</v>
      </c>
      <c r="N32" s="198">
        <f>N17+N18+N19+N20+N21+N22+N23</f>
        <v>7.193747552735176</v>
      </c>
    </row>
    <row r="33" spans="3:14" ht="15">
      <c r="C33" s="198">
        <f>C17+C18+C19+C20+C21+C22+C23</f>
        <v>0.246443</v>
      </c>
      <c r="D33" s="198">
        <f aca="true" t="shared" si="8" ref="D33:I33">D17+D18+D19+D20+D21+D22+D23</f>
        <v>0</v>
      </c>
      <c r="E33" s="198">
        <f t="shared" si="8"/>
        <v>16201424</v>
      </c>
      <c r="F33" s="198">
        <f t="shared" si="8"/>
        <v>16.201424</v>
      </c>
      <c r="G33" s="198">
        <f t="shared" si="8"/>
        <v>50.205596</v>
      </c>
      <c r="H33" s="198">
        <f t="shared" si="8"/>
        <v>66.40701999999999</v>
      </c>
      <c r="I33" s="198">
        <f t="shared" si="8"/>
        <v>66.65346299999999</v>
      </c>
      <c r="J33" s="198"/>
      <c r="M33" s="198"/>
      <c r="N33" s="198"/>
    </row>
    <row r="35" spans="15:18" ht="15">
      <c r="O35" s="223">
        <v>247.24806999999998</v>
      </c>
      <c r="P35" s="223">
        <v>52.985749999999996</v>
      </c>
      <c r="Q35" s="223">
        <v>884.2925</v>
      </c>
      <c r="R35" s="223">
        <f>SUM(O35:Q35)</f>
        <v>1184.52632</v>
      </c>
    </row>
    <row r="36" spans="3:7" ht="15">
      <c r="C36" s="27">
        <f>C9*10</f>
        <v>230.03773999999999</v>
      </c>
      <c r="D36" s="27">
        <f>D9*10</f>
        <v>41148590</v>
      </c>
      <c r="E36" s="27">
        <f>E9*10</f>
        <v>2194410</v>
      </c>
      <c r="F36" s="27">
        <f>F9*10</f>
        <v>43.342999999999996</v>
      </c>
      <c r="G36" s="27">
        <f>G9*10</f>
        <v>924.27505</v>
      </c>
    </row>
    <row r="37" ht="15">
      <c r="I37" s="264"/>
    </row>
  </sheetData>
  <sheetProtection/>
  <mergeCells count="12">
    <mergeCell ref="F7:H7"/>
    <mergeCell ref="C7:C8"/>
    <mergeCell ref="A27:B27"/>
    <mergeCell ref="A28:B28"/>
    <mergeCell ref="B6:B8"/>
    <mergeCell ref="A6:A8"/>
    <mergeCell ref="C6:I6"/>
    <mergeCell ref="I7:I8"/>
    <mergeCell ref="J7:J8"/>
    <mergeCell ref="J6:N6"/>
    <mergeCell ref="K7:M7"/>
    <mergeCell ref="N7:N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0"/>
  <sheetViews>
    <sheetView view="pageBreakPreview" zoomScale="60" zoomScalePageLayoutView="0" workbookViewId="0" topLeftCell="A9">
      <selection activeCell="AD9" sqref="AD9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6" width="10.7109375" style="0" hidden="1" customWidth="1"/>
    <col min="17" max="17" width="12.421875" style="0" hidden="1" customWidth="1"/>
    <col min="18" max="19" width="10.7109375" style="0" hidden="1" customWidth="1"/>
    <col min="20" max="20" width="11.7109375" style="0" hidden="1" customWidth="1"/>
    <col min="21" max="22" width="10.7109375" style="0" hidden="1" customWidth="1"/>
    <col min="23" max="23" width="9.421875" style="0" customWidth="1"/>
    <col min="24" max="24" width="10.7109375" style="0" customWidth="1"/>
    <col min="25" max="25" width="11.28125" style="0" customWidth="1"/>
    <col min="26" max="26" width="12.140625" style="0" customWidth="1"/>
    <col min="27" max="27" width="11.57421875" style="0" customWidth="1"/>
    <col min="28" max="28" width="9.7109375" style="0" customWidth="1"/>
    <col min="29" max="29" width="9.421875" style="0" customWidth="1"/>
    <col min="30" max="30" width="10.8515625" style="0" customWidth="1"/>
    <col min="31" max="31" width="11.140625" style="0" customWidth="1"/>
    <col min="32" max="32" width="10.421875" style="0" customWidth="1"/>
    <col min="33" max="33" width="8.421875" style="0" customWidth="1"/>
    <col min="34" max="34" width="8.7109375" style="0" bestFit="1" customWidth="1"/>
    <col min="35" max="35" width="9.00390625" style="0" bestFit="1" customWidth="1"/>
    <col min="36" max="36" width="7.57421875" style="0" customWidth="1"/>
    <col min="37" max="37" width="8.140625" style="0" bestFit="1" customWidth="1"/>
    <col min="41" max="41" width="9.7109375" style="0" bestFit="1" customWidth="1"/>
    <col min="42" max="43" width="9.28125" style="0" bestFit="1" customWidth="1"/>
  </cols>
  <sheetData>
    <row r="1" spans="1:35" ht="15">
      <c r="A1" s="231" t="s">
        <v>232</v>
      </c>
      <c r="AI1" s="91" t="s">
        <v>131</v>
      </c>
    </row>
    <row r="2" ht="13.5" thickBot="1">
      <c r="A2" s="231"/>
    </row>
    <row r="3" spans="1:37" ht="12.75" customHeight="1" thickBot="1">
      <c r="A3" s="467" t="s">
        <v>19</v>
      </c>
      <c r="B3" s="470" t="s">
        <v>20</v>
      </c>
      <c r="C3" s="473" t="s">
        <v>175</v>
      </c>
      <c r="D3" s="474"/>
      <c r="E3" s="474"/>
      <c r="F3" s="474"/>
      <c r="G3" s="474"/>
      <c r="H3" s="474"/>
      <c r="I3" s="474"/>
      <c r="J3" s="474"/>
      <c r="K3" s="474"/>
      <c r="L3" s="474"/>
      <c r="M3" s="475" t="s">
        <v>176</v>
      </c>
      <c r="N3" s="474"/>
      <c r="O3" s="474"/>
      <c r="P3" s="474"/>
      <c r="Q3" s="474"/>
      <c r="R3" s="474"/>
      <c r="S3" s="474"/>
      <c r="T3" s="474"/>
      <c r="U3" s="474"/>
      <c r="V3" s="476"/>
      <c r="W3" s="420" t="s">
        <v>233</v>
      </c>
      <c r="X3" s="421"/>
      <c r="Y3" s="421"/>
      <c r="Z3" s="421"/>
      <c r="AA3" s="421"/>
      <c r="AB3" s="421"/>
      <c r="AC3" s="421"/>
      <c r="AD3" s="421"/>
      <c r="AE3" s="421"/>
      <c r="AF3" s="451"/>
      <c r="AG3" s="452" t="s">
        <v>181</v>
      </c>
      <c r="AH3" s="453"/>
      <c r="AI3" s="453"/>
      <c r="AJ3" s="453"/>
      <c r="AK3" s="454"/>
    </row>
    <row r="4" spans="1:37" ht="12.75" customHeight="1">
      <c r="A4" s="468"/>
      <c r="B4" s="471"/>
      <c r="C4" s="458" t="s">
        <v>207</v>
      </c>
      <c r="D4" s="459"/>
      <c r="E4" s="459"/>
      <c r="F4" s="459"/>
      <c r="G4" s="460"/>
      <c r="H4" s="461" t="s">
        <v>209</v>
      </c>
      <c r="I4" s="459"/>
      <c r="J4" s="459"/>
      <c r="K4" s="459"/>
      <c r="L4" s="460"/>
      <c r="M4" s="461" t="s">
        <v>207</v>
      </c>
      <c r="N4" s="459"/>
      <c r="O4" s="459"/>
      <c r="P4" s="459"/>
      <c r="Q4" s="460"/>
      <c r="R4" s="461" t="s">
        <v>209</v>
      </c>
      <c r="S4" s="459"/>
      <c r="T4" s="459"/>
      <c r="U4" s="459"/>
      <c r="V4" s="462"/>
      <c r="W4" s="463" t="s">
        <v>178</v>
      </c>
      <c r="X4" s="464"/>
      <c r="Y4" s="464"/>
      <c r="Z4" s="464"/>
      <c r="AA4" s="464"/>
      <c r="AB4" s="465" t="s">
        <v>179</v>
      </c>
      <c r="AC4" s="464"/>
      <c r="AD4" s="464"/>
      <c r="AE4" s="464"/>
      <c r="AF4" s="466"/>
      <c r="AG4" s="455"/>
      <c r="AH4" s="456"/>
      <c r="AI4" s="456"/>
      <c r="AJ4" s="456"/>
      <c r="AK4" s="457"/>
    </row>
    <row r="5" spans="1:37" ht="12.75" customHeight="1">
      <c r="A5" s="468"/>
      <c r="B5" s="471"/>
      <c r="C5" s="478" t="s">
        <v>180</v>
      </c>
      <c r="D5" s="464" t="s">
        <v>166</v>
      </c>
      <c r="E5" s="464"/>
      <c r="F5" s="464"/>
      <c r="G5" s="466" t="s">
        <v>47</v>
      </c>
      <c r="H5" s="477" t="s">
        <v>180</v>
      </c>
      <c r="I5" s="464" t="s">
        <v>166</v>
      </c>
      <c r="J5" s="464"/>
      <c r="K5" s="464"/>
      <c r="L5" s="466" t="s">
        <v>47</v>
      </c>
      <c r="M5" s="477" t="s">
        <v>180</v>
      </c>
      <c r="N5" s="464" t="s">
        <v>166</v>
      </c>
      <c r="O5" s="464"/>
      <c r="P5" s="464"/>
      <c r="Q5" s="466" t="s">
        <v>47</v>
      </c>
      <c r="R5" s="477" t="s">
        <v>180</v>
      </c>
      <c r="S5" s="464" t="s">
        <v>166</v>
      </c>
      <c r="T5" s="464"/>
      <c r="U5" s="464"/>
      <c r="V5" s="480" t="s">
        <v>47</v>
      </c>
      <c r="W5" s="477" t="s">
        <v>180</v>
      </c>
      <c r="X5" s="464" t="s">
        <v>166</v>
      </c>
      <c r="Y5" s="464"/>
      <c r="Z5" s="464"/>
      <c r="AA5" s="464" t="s">
        <v>47</v>
      </c>
      <c r="AB5" s="464" t="s">
        <v>180</v>
      </c>
      <c r="AC5" s="464" t="s">
        <v>166</v>
      </c>
      <c r="AD5" s="464"/>
      <c r="AE5" s="464"/>
      <c r="AF5" s="466" t="s">
        <v>47</v>
      </c>
      <c r="AG5" s="477" t="s">
        <v>180</v>
      </c>
      <c r="AH5" s="464" t="s">
        <v>166</v>
      </c>
      <c r="AI5" s="464"/>
      <c r="AJ5" s="464"/>
      <c r="AK5" s="466" t="s">
        <v>47</v>
      </c>
    </row>
    <row r="6" spans="1:37" ht="12.75" customHeight="1" thickBot="1">
      <c r="A6" s="469"/>
      <c r="B6" s="472"/>
      <c r="C6" s="478"/>
      <c r="D6" s="111" t="s">
        <v>148</v>
      </c>
      <c r="E6" s="111" t="s">
        <v>165</v>
      </c>
      <c r="F6" s="111" t="s">
        <v>47</v>
      </c>
      <c r="G6" s="466"/>
      <c r="H6" s="477"/>
      <c r="I6" s="111" t="s">
        <v>148</v>
      </c>
      <c r="J6" s="111" t="s">
        <v>165</v>
      </c>
      <c r="K6" s="111" t="s">
        <v>47</v>
      </c>
      <c r="L6" s="466"/>
      <c r="M6" s="477"/>
      <c r="N6" s="111" t="s">
        <v>148</v>
      </c>
      <c r="O6" s="111" t="s">
        <v>165</v>
      </c>
      <c r="P6" s="111" t="s">
        <v>47</v>
      </c>
      <c r="Q6" s="466"/>
      <c r="R6" s="477"/>
      <c r="S6" s="111" t="s">
        <v>148</v>
      </c>
      <c r="T6" s="111" t="s">
        <v>165</v>
      </c>
      <c r="U6" s="111" t="s">
        <v>47</v>
      </c>
      <c r="V6" s="480"/>
      <c r="W6" s="479"/>
      <c r="X6" s="295" t="s">
        <v>148</v>
      </c>
      <c r="Y6" s="295" t="s">
        <v>165</v>
      </c>
      <c r="Z6" s="295" t="s">
        <v>47</v>
      </c>
      <c r="AA6" s="482"/>
      <c r="AB6" s="482"/>
      <c r="AC6" s="295" t="s">
        <v>148</v>
      </c>
      <c r="AD6" s="295" t="s">
        <v>165</v>
      </c>
      <c r="AE6" s="295" t="s">
        <v>47</v>
      </c>
      <c r="AF6" s="481"/>
      <c r="AG6" s="479"/>
      <c r="AH6" s="295" t="s">
        <v>148</v>
      </c>
      <c r="AI6" s="295" t="s">
        <v>165</v>
      </c>
      <c r="AJ6" s="295" t="s">
        <v>47</v>
      </c>
      <c r="AK6" s="481"/>
    </row>
    <row r="7" spans="1:37" ht="18" customHeight="1">
      <c r="A7" s="306">
        <v>1</v>
      </c>
      <c r="B7" s="307" t="s">
        <v>21</v>
      </c>
      <c r="C7" s="278"/>
      <c r="D7" s="126"/>
      <c r="E7" s="271"/>
      <c r="F7" s="271"/>
      <c r="G7" s="284"/>
      <c r="H7" s="283"/>
      <c r="I7" s="126"/>
      <c r="J7" s="126"/>
      <c r="K7" s="126"/>
      <c r="L7" s="284"/>
      <c r="M7" s="283"/>
      <c r="N7" s="126"/>
      <c r="O7" s="111"/>
      <c r="P7" s="111"/>
      <c r="Q7" s="292"/>
      <c r="R7" s="294"/>
      <c r="S7" s="111"/>
      <c r="T7" s="111"/>
      <c r="U7" s="111"/>
      <c r="V7" s="292"/>
      <c r="W7" s="296"/>
      <c r="X7" s="280"/>
      <c r="Y7" s="280"/>
      <c r="Z7" s="280"/>
      <c r="AA7" s="281"/>
      <c r="AB7" s="296"/>
      <c r="AC7" s="280"/>
      <c r="AD7" s="280"/>
      <c r="AE7" s="280"/>
      <c r="AF7" s="281"/>
      <c r="AG7" s="296"/>
      <c r="AH7" s="280"/>
      <c r="AI7" s="280"/>
      <c r="AJ7" s="280"/>
      <c r="AK7" s="281"/>
    </row>
    <row r="8" spans="1:43" ht="18" customHeight="1">
      <c r="A8" s="302">
        <v>2</v>
      </c>
      <c r="B8" s="303" t="s">
        <v>22</v>
      </c>
      <c r="C8" s="273">
        <v>2368169</v>
      </c>
      <c r="D8" s="272">
        <v>18244491</v>
      </c>
      <c r="E8" s="273">
        <v>42432345</v>
      </c>
      <c r="F8" s="272">
        <f>SUM(D8:E8)</f>
        <v>60676836</v>
      </c>
      <c r="G8" s="286">
        <f>F8+C8</f>
        <v>63045005</v>
      </c>
      <c r="H8" s="285">
        <f>'LL31.12.11'!N10</f>
        <v>2351337</v>
      </c>
      <c r="I8" s="272">
        <f>'WLL31.12.11'!S10</f>
        <v>17910655</v>
      </c>
      <c r="J8" s="272">
        <f>'M31.12.11'!AB10</f>
        <v>47734746</v>
      </c>
      <c r="K8" s="272">
        <f>SUM(I8:J8)</f>
        <v>65645401</v>
      </c>
      <c r="L8" s="286">
        <f>K8+H8</f>
        <v>67996738</v>
      </c>
      <c r="M8" s="285">
        <v>2001056</v>
      </c>
      <c r="N8" s="272">
        <v>278217</v>
      </c>
      <c r="O8" s="274">
        <v>7030323</v>
      </c>
      <c r="P8" s="272">
        <f>SUM(N8:O8)</f>
        <v>7308540</v>
      </c>
      <c r="Q8" s="286">
        <f>P8+M8</f>
        <v>9309596</v>
      </c>
      <c r="R8" s="285">
        <f>'LL31.12.11'!D10</f>
        <v>1966602</v>
      </c>
      <c r="S8" s="272">
        <f>'WLL31.12.11'!D10+'WLL31.12.11'!L10</f>
        <v>229531</v>
      </c>
      <c r="T8" s="272">
        <f>'M31.12.11'!D10</f>
        <v>8605785</v>
      </c>
      <c r="U8" s="272">
        <f>SUM(S8:T8)</f>
        <v>8835316</v>
      </c>
      <c r="V8" s="286">
        <f>U8+R8</f>
        <v>10801918</v>
      </c>
      <c r="W8" s="285">
        <f>H8-C8</f>
        <v>-16832</v>
      </c>
      <c r="X8" s="272">
        <f>I8-D8</f>
        <v>-333836</v>
      </c>
      <c r="Y8" s="272">
        <f>J8-E8</f>
        <v>5302401</v>
      </c>
      <c r="Z8" s="272">
        <f>SUM(X8:Y8)</f>
        <v>4968565</v>
      </c>
      <c r="AA8" s="286">
        <f>Z8+W8</f>
        <v>4951733</v>
      </c>
      <c r="AB8" s="285">
        <f>R8-M8</f>
        <v>-34454</v>
      </c>
      <c r="AC8" s="272">
        <f>S8-N8</f>
        <v>-48686</v>
      </c>
      <c r="AD8" s="272">
        <f>T8-O8</f>
        <v>1575462</v>
      </c>
      <c r="AE8" s="272">
        <f>SUM(AC8:AD8)</f>
        <v>1526776</v>
      </c>
      <c r="AF8" s="286">
        <f>AE8+AB8</f>
        <v>1492322</v>
      </c>
      <c r="AG8" s="293">
        <f>-(AB8)/W8*100</f>
        <v>-204.6934410646388</v>
      </c>
      <c r="AH8" s="271">
        <f>AC8/X8*100</f>
        <v>14.583807618111887</v>
      </c>
      <c r="AI8" s="271">
        <f>AD8/Y8*100</f>
        <v>29.712237908826587</v>
      </c>
      <c r="AJ8" s="271">
        <f>AE8/Z8*100</f>
        <v>30.72871140862603</v>
      </c>
      <c r="AK8" s="297">
        <f>AF8/AA8*100</f>
        <v>30.137368068916476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302">
        <v>3</v>
      </c>
      <c r="B9" s="303" t="s">
        <v>23</v>
      </c>
      <c r="C9" s="273">
        <v>257683</v>
      </c>
      <c r="D9" s="272">
        <v>683566</v>
      </c>
      <c r="E9" s="273">
        <v>10987145</v>
      </c>
      <c r="F9" s="272">
        <f aca="true" t="shared" si="0" ref="F9:F32">SUM(D9:E9)</f>
        <v>11670711</v>
      </c>
      <c r="G9" s="286">
        <f aca="true" t="shared" si="1" ref="G9:G32">F9+C9</f>
        <v>11928394</v>
      </c>
      <c r="H9" s="285">
        <f>'LL31.12.11'!N11</f>
        <v>231683</v>
      </c>
      <c r="I9" s="272">
        <f>'WLL31.12.11'!S11</f>
        <v>281126</v>
      </c>
      <c r="J9" s="272">
        <f>'M31.12.11'!AB11</f>
        <v>13645355</v>
      </c>
      <c r="K9" s="272">
        <f aca="true" t="shared" si="2" ref="K9:K35">SUM(I9:J9)</f>
        <v>13926481</v>
      </c>
      <c r="L9" s="286">
        <f aca="true" t="shared" si="3" ref="L9:L35">K9+H9</f>
        <v>14158164</v>
      </c>
      <c r="M9" s="285">
        <v>255584</v>
      </c>
      <c r="N9" s="272">
        <v>108018</v>
      </c>
      <c r="O9" s="274">
        <v>1375989</v>
      </c>
      <c r="P9" s="272">
        <f aca="true" t="shared" si="4" ref="P9:P32">SUM(N9:O9)</f>
        <v>1484007</v>
      </c>
      <c r="Q9" s="286">
        <f aca="true" t="shared" si="5" ref="Q9:Q32">P9+M9</f>
        <v>1739591</v>
      </c>
      <c r="R9" s="285">
        <f>'LL31.12.11'!D11</f>
        <v>229088</v>
      </c>
      <c r="S9" s="272">
        <f>'WLL31.12.11'!D11+'WLL31.12.11'!L11</f>
        <v>105113</v>
      </c>
      <c r="T9" s="272">
        <f>'M31.12.11'!D11</f>
        <v>1493374</v>
      </c>
      <c r="U9" s="272">
        <f aca="true" t="shared" si="6" ref="U9:U32">SUM(S9:T9)</f>
        <v>1598487</v>
      </c>
      <c r="V9" s="286">
        <f aca="true" t="shared" si="7" ref="V9:V32">U9+R9</f>
        <v>1827575</v>
      </c>
      <c r="W9" s="285">
        <f aca="true" t="shared" si="8" ref="W9:Y35">H9-C9</f>
        <v>-26000</v>
      </c>
      <c r="X9" s="272">
        <f t="shared" si="8"/>
        <v>-402440</v>
      </c>
      <c r="Y9" s="272">
        <f t="shared" si="8"/>
        <v>2658210</v>
      </c>
      <c r="Z9" s="272">
        <f aca="true" t="shared" si="9" ref="Z9:Z32">SUM(X9:Y9)</f>
        <v>2255770</v>
      </c>
      <c r="AA9" s="286">
        <f aca="true" t="shared" si="10" ref="AA9:AA32">Z9+W9</f>
        <v>2229770</v>
      </c>
      <c r="AB9" s="285">
        <f aca="true" t="shared" si="11" ref="AB9:AD32">R9-M9</f>
        <v>-26496</v>
      </c>
      <c r="AC9" s="272">
        <f t="shared" si="11"/>
        <v>-2905</v>
      </c>
      <c r="AD9" s="272">
        <f t="shared" si="11"/>
        <v>117385</v>
      </c>
      <c r="AE9" s="272">
        <f aca="true" t="shared" si="12" ref="AE9:AE32">SUM(AC9:AD9)</f>
        <v>114480</v>
      </c>
      <c r="AF9" s="286">
        <f aca="true" t="shared" si="13" ref="AF9:AF32">AE9+AB9</f>
        <v>87984</v>
      </c>
      <c r="AG9" s="293">
        <f aca="true" t="shared" si="14" ref="AG9:AG36">-(AB9)/W9*100</f>
        <v>-101.9076923076923</v>
      </c>
      <c r="AH9" s="271">
        <f aca="true" t="shared" si="15" ref="AH9:AK36">AC9/X9*100</f>
        <v>0.7218467349170062</v>
      </c>
      <c r="AI9" s="271">
        <f t="shared" si="15"/>
        <v>4.4159415546552</v>
      </c>
      <c r="AJ9" s="271">
        <f t="shared" si="15"/>
        <v>5.07498548167588</v>
      </c>
      <c r="AK9" s="297">
        <f t="shared" si="15"/>
        <v>3.945877825964113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302">
        <v>4</v>
      </c>
      <c r="B10" s="303" t="s">
        <v>24</v>
      </c>
      <c r="C10" s="273">
        <v>1196225</v>
      </c>
      <c r="D10" s="272">
        <v>11106488</v>
      </c>
      <c r="E10" s="273">
        <v>42434753</v>
      </c>
      <c r="F10" s="272">
        <f t="shared" si="0"/>
        <v>53541241</v>
      </c>
      <c r="G10" s="286">
        <f t="shared" si="1"/>
        <v>54737466</v>
      </c>
      <c r="H10" s="285">
        <f>'LL31.12.11'!N12</f>
        <v>609135</v>
      </c>
      <c r="I10" s="272">
        <f>'WLL31.12.11'!S12</f>
        <v>10491476</v>
      </c>
      <c r="J10" s="272">
        <f>'M31.12.11'!AB12</f>
        <v>50513502</v>
      </c>
      <c r="K10" s="272">
        <f t="shared" si="2"/>
        <v>61004978</v>
      </c>
      <c r="L10" s="286">
        <f t="shared" si="3"/>
        <v>61614113</v>
      </c>
      <c r="M10" s="285">
        <v>1183267</v>
      </c>
      <c r="N10" s="272">
        <v>398561</v>
      </c>
      <c r="O10" s="274">
        <v>5581696</v>
      </c>
      <c r="P10" s="272">
        <f t="shared" si="4"/>
        <v>5980257</v>
      </c>
      <c r="Q10" s="286">
        <f t="shared" si="5"/>
        <v>7163524</v>
      </c>
      <c r="R10" s="285">
        <f>'LL31.12.11'!D12</f>
        <v>594446</v>
      </c>
      <c r="S10" s="272">
        <f>'WLL31.12.11'!D12+'WLL31.12.11'!L12</f>
        <v>394780</v>
      </c>
      <c r="T10" s="272">
        <f>'M31.12.11'!D12</f>
        <v>5627274</v>
      </c>
      <c r="U10" s="272">
        <f t="shared" si="6"/>
        <v>6022054</v>
      </c>
      <c r="V10" s="286">
        <f t="shared" si="7"/>
        <v>6616500</v>
      </c>
      <c r="W10" s="285">
        <f t="shared" si="8"/>
        <v>-587090</v>
      </c>
      <c r="X10" s="272">
        <f t="shared" si="8"/>
        <v>-615012</v>
      </c>
      <c r="Y10" s="272">
        <f t="shared" si="8"/>
        <v>8078749</v>
      </c>
      <c r="Z10" s="272">
        <f t="shared" si="9"/>
        <v>7463737</v>
      </c>
      <c r="AA10" s="286">
        <f t="shared" si="10"/>
        <v>6876647</v>
      </c>
      <c r="AB10" s="285">
        <f t="shared" si="11"/>
        <v>-588821</v>
      </c>
      <c r="AC10" s="272">
        <f t="shared" si="11"/>
        <v>-3781</v>
      </c>
      <c r="AD10" s="272">
        <f t="shared" si="11"/>
        <v>45578</v>
      </c>
      <c r="AE10" s="272">
        <f t="shared" si="12"/>
        <v>41797</v>
      </c>
      <c r="AF10" s="286">
        <f t="shared" si="13"/>
        <v>-547024</v>
      </c>
      <c r="AG10" s="293">
        <f t="shared" si="14"/>
        <v>-100.29484406138751</v>
      </c>
      <c r="AH10" s="271">
        <f t="shared" si="15"/>
        <v>0.6147847521674373</v>
      </c>
      <c r="AI10" s="271">
        <f t="shared" si="15"/>
        <v>0.564171507246976</v>
      </c>
      <c r="AJ10" s="271">
        <f t="shared" si="15"/>
        <v>0.5600009753827071</v>
      </c>
      <c r="AK10" s="297">
        <f t="shared" si="15"/>
        <v>-7.954807044770511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302">
        <v>5</v>
      </c>
      <c r="B11" s="303" t="s">
        <v>25</v>
      </c>
      <c r="C11" s="273">
        <v>0</v>
      </c>
      <c r="D11" s="272">
        <v>0</v>
      </c>
      <c r="E11" s="273">
        <v>0</v>
      </c>
      <c r="F11" s="272">
        <f t="shared" si="0"/>
        <v>0</v>
      </c>
      <c r="G11" s="286">
        <f t="shared" si="1"/>
        <v>0</v>
      </c>
      <c r="H11" s="285">
        <f>'LL31.12.11'!N13</f>
        <v>0</v>
      </c>
      <c r="I11" s="272">
        <f>'WLL31.12.11'!S13</f>
        <v>0</v>
      </c>
      <c r="J11" s="272">
        <f>'M31.12.11'!AB13</f>
        <v>0</v>
      </c>
      <c r="K11" s="272">
        <f t="shared" si="2"/>
        <v>0</v>
      </c>
      <c r="L11" s="286">
        <f t="shared" si="3"/>
        <v>0</v>
      </c>
      <c r="M11" s="285">
        <v>0</v>
      </c>
      <c r="N11" s="272">
        <v>0</v>
      </c>
      <c r="O11" s="274">
        <v>0</v>
      </c>
      <c r="P11" s="272">
        <f t="shared" si="4"/>
        <v>0</v>
      </c>
      <c r="Q11" s="286">
        <f t="shared" si="5"/>
        <v>0</v>
      </c>
      <c r="R11" s="285">
        <f>'LL31.12.11'!D13</f>
        <v>0</v>
      </c>
      <c r="S11" s="272">
        <f>'WLL31.12.11'!D13+'WLL31.12.11'!L13</f>
        <v>0</v>
      </c>
      <c r="T11" s="272">
        <f>'M31.12.11'!D13</f>
        <v>0</v>
      </c>
      <c r="U11" s="272">
        <f t="shared" si="6"/>
        <v>0</v>
      </c>
      <c r="V11" s="286">
        <f t="shared" si="7"/>
        <v>0</v>
      </c>
      <c r="W11" s="285">
        <f t="shared" si="8"/>
        <v>0</v>
      </c>
      <c r="X11" s="272">
        <f t="shared" si="8"/>
        <v>0</v>
      </c>
      <c r="Y11" s="272">
        <f t="shared" si="8"/>
        <v>0</v>
      </c>
      <c r="Z11" s="272">
        <f t="shared" si="9"/>
        <v>0</v>
      </c>
      <c r="AA11" s="286">
        <f t="shared" si="10"/>
        <v>0</v>
      </c>
      <c r="AB11" s="285">
        <f t="shared" si="11"/>
        <v>0</v>
      </c>
      <c r="AC11" s="272">
        <f t="shared" si="11"/>
        <v>0</v>
      </c>
      <c r="AD11" s="272">
        <f t="shared" si="11"/>
        <v>0</v>
      </c>
      <c r="AE11" s="272">
        <f t="shared" si="12"/>
        <v>0</v>
      </c>
      <c r="AF11" s="286">
        <f t="shared" si="13"/>
        <v>0</v>
      </c>
      <c r="AG11" s="293"/>
      <c r="AH11" s="271"/>
      <c r="AI11" s="271"/>
      <c r="AJ11" s="271"/>
      <c r="AK11" s="297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302">
        <v>6</v>
      </c>
      <c r="B12" s="303" t="s">
        <v>26</v>
      </c>
      <c r="C12" s="273">
        <v>1947196</v>
      </c>
      <c r="D12" s="272">
        <v>11524025</v>
      </c>
      <c r="E12" s="273">
        <v>35433618</v>
      </c>
      <c r="F12" s="272">
        <f t="shared" si="0"/>
        <v>46957643</v>
      </c>
      <c r="G12" s="286">
        <f t="shared" si="1"/>
        <v>48904839</v>
      </c>
      <c r="H12" s="285">
        <f>'LL31.12.11'!N14</f>
        <v>1870185</v>
      </c>
      <c r="I12" s="272">
        <f>'WLL31.12.11'!S14</f>
        <v>12295612</v>
      </c>
      <c r="J12" s="272">
        <f>'M31.12.11'!AB14</f>
        <v>38710672</v>
      </c>
      <c r="K12" s="272">
        <f t="shared" si="2"/>
        <v>51006284</v>
      </c>
      <c r="L12" s="286">
        <f t="shared" si="3"/>
        <v>52876469</v>
      </c>
      <c r="M12" s="285">
        <v>1714975</v>
      </c>
      <c r="N12" s="272">
        <v>284788</v>
      </c>
      <c r="O12" s="274">
        <v>3692681</v>
      </c>
      <c r="P12" s="272">
        <f t="shared" si="4"/>
        <v>3977469</v>
      </c>
      <c r="Q12" s="286">
        <f t="shared" si="5"/>
        <v>5692444</v>
      </c>
      <c r="R12" s="285">
        <f>'LL31.12.11'!D14</f>
        <v>1637087</v>
      </c>
      <c r="S12" s="272">
        <f>'WLL31.12.11'!D14+'WLL31.12.11'!L14</f>
        <v>255240</v>
      </c>
      <c r="T12" s="272">
        <f>'M31.12.11'!D14</f>
        <v>3827939</v>
      </c>
      <c r="U12" s="272">
        <f t="shared" si="6"/>
        <v>4083179</v>
      </c>
      <c r="V12" s="286">
        <f t="shared" si="7"/>
        <v>5720266</v>
      </c>
      <c r="W12" s="285">
        <f t="shared" si="8"/>
        <v>-77011</v>
      </c>
      <c r="X12" s="272">
        <f t="shared" si="8"/>
        <v>771587</v>
      </c>
      <c r="Y12" s="272">
        <f t="shared" si="8"/>
        <v>3277054</v>
      </c>
      <c r="Z12" s="272">
        <f t="shared" si="9"/>
        <v>4048641</v>
      </c>
      <c r="AA12" s="286">
        <f t="shared" si="10"/>
        <v>3971630</v>
      </c>
      <c r="AB12" s="285">
        <f t="shared" si="11"/>
        <v>-77888</v>
      </c>
      <c r="AC12" s="272">
        <f t="shared" si="11"/>
        <v>-29548</v>
      </c>
      <c r="AD12" s="272">
        <f t="shared" si="11"/>
        <v>135258</v>
      </c>
      <c r="AE12" s="272">
        <f t="shared" si="12"/>
        <v>105710</v>
      </c>
      <c r="AF12" s="286">
        <f t="shared" si="13"/>
        <v>27822</v>
      </c>
      <c r="AG12" s="293">
        <f t="shared" si="14"/>
        <v>-101.13879835348196</v>
      </c>
      <c r="AH12" s="271">
        <f t="shared" si="15"/>
        <v>-3.829509828444492</v>
      </c>
      <c r="AI12" s="271">
        <f t="shared" si="15"/>
        <v>4.1274266460058335</v>
      </c>
      <c r="AJ12" s="271">
        <f t="shared" si="15"/>
        <v>2.6109995922088425</v>
      </c>
      <c r="AK12" s="297">
        <f t="shared" si="15"/>
        <v>0.7005184269430939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302">
        <v>7</v>
      </c>
      <c r="B13" s="303" t="s">
        <v>27</v>
      </c>
      <c r="C13" s="273">
        <v>650110</v>
      </c>
      <c r="D13" s="272">
        <v>6946270</v>
      </c>
      <c r="E13" s="273">
        <v>13443237</v>
      </c>
      <c r="F13" s="272">
        <f t="shared" si="0"/>
        <v>20389507</v>
      </c>
      <c r="G13" s="286">
        <f t="shared" si="1"/>
        <v>21039617</v>
      </c>
      <c r="H13" s="285">
        <f>'LL31.12.11'!N15</f>
        <v>600662</v>
      </c>
      <c r="I13" s="272">
        <f>'WLL31.12.11'!S15</f>
        <v>7280692</v>
      </c>
      <c r="J13" s="272">
        <f>'M31.12.11'!AB15</f>
        <v>14243281</v>
      </c>
      <c r="K13" s="272">
        <f t="shared" si="2"/>
        <v>21523973</v>
      </c>
      <c r="L13" s="286">
        <f t="shared" si="3"/>
        <v>22124635</v>
      </c>
      <c r="M13" s="285">
        <v>609130</v>
      </c>
      <c r="N13" s="272">
        <v>93279</v>
      </c>
      <c r="O13" s="274">
        <v>2964196</v>
      </c>
      <c r="P13" s="272">
        <f t="shared" si="4"/>
        <v>3057475</v>
      </c>
      <c r="Q13" s="286">
        <f t="shared" si="5"/>
        <v>3666605</v>
      </c>
      <c r="R13" s="285">
        <f>'LL31.12.11'!D15</f>
        <v>554818</v>
      </c>
      <c r="S13" s="272">
        <f>'WLL31.12.11'!D15+'WLL31.12.11'!L15</f>
        <v>26966</v>
      </c>
      <c r="T13" s="272">
        <f>'M31.12.11'!D15</f>
        <v>2901815</v>
      </c>
      <c r="U13" s="272">
        <f t="shared" si="6"/>
        <v>2928781</v>
      </c>
      <c r="V13" s="286">
        <f t="shared" si="7"/>
        <v>3483599</v>
      </c>
      <c r="W13" s="285">
        <f t="shared" si="8"/>
        <v>-49448</v>
      </c>
      <c r="X13" s="272">
        <f t="shared" si="8"/>
        <v>334422</v>
      </c>
      <c r="Y13" s="272">
        <f t="shared" si="8"/>
        <v>800044</v>
      </c>
      <c r="Z13" s="272">
        <f t="shared" si="9"/>
        <v>1134466</v>
      </c>
      <c r="AA13" s="286">
        <f t="shared" si="10"/>
        <v>1085018</v>
      </c>
      <c r="AB13" s="285">
        <f t="shared" si="11"/>
        <v>-54312</v>
      </c>
      <c r="AC13" s="272">
        <f t="shared" si="11"/>
        <v>-66313</v>
      </c>
      <c r="AD13" s="272">
        <f t="shared" si="11"/>
        <v>-62381</v>
      </c>
      <c r="AE13" s="272">
        <f t="shared" si="12"/>
        <v>-128694</v>
      </c>
      <c r="AF13" s="286">
        <f t="shared" si="13"/>
        <v>-183006</v>
      </c>
      <c r="AG13" s="293">
        <f t="shared" si="14"/>
        <v>-109.83659602006148</v>
      </c>
      <c r="AH13" s="271">
        <f t="shared" si="15"/>
        <v>-19.829138035177113</v>
      </c>
      <c r="AI13" s="271">
        <f t="shared" si="15"/>
        <v>-7.797196154211518</v>
      </c>
      <c r="AJ13" s="271">
        <f t="shared" si="15"/>
        <v>-11.344015598528294</v>
      </c>
      <c r="AK13" s="297">
        <f t="shared" si="15"/>
        <v>-16.86663262729282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302">
        <v>8</v>
      </c>
      <c r="B14" s="303" t="s">
        <v>28</v>
      </c>
      <c r="C14" s="273">
        <v>337476</v>
      </c>
      <c r="D14" s="272">
        <v>1149506</v>
      </c>
      <c r="E14" s="273">
        <v>6066426</v>
      </c>
      <c r="F14" s="272">
        <f t="shared" si="0"/>
        <v>7215932</v>
      </c>
      <c r="G14" s="286">
        <f t="shared" si="1"/>
        <v>7553408</v>
      </c>
      <c r="H14" s="285">
        <f>'LL31.12.11'!N16</f>
        <v>315533</v>
      </c>
      <c r="I14" s="272">
        <f>'WLL31.12.11'!S16</f>
        <v>738708</v>
      </c>
      <c r="J14" s="272">
        <f>'M31.12.11'!AB16</f>
        <v>7067490</v>
      </c>
      <c r="K14" s="272">
        <f t="shared" si="2"/>
        <v>7806198</v>
      </c>
      <c r="L14" s="286">
        <f t="shared" si="3"/>
        <v>8121731</v>
      </c>
      <c r="M14" s="285">
        <v>331623</v>
      </c>
      <c r="N14" s="272">
        <v>74078</v>
      </c>
      <c r="O14" s="274">
        <v>1596336</v>
      </c>
      <c r="P14" s="272">
        <f t="shared" si="4"/>
        <v>1670414</v>
      </c>
      <c r="Q14" s="286">
        <f t="shared" si="5"/>
        <v>2002037</v>
      </c>
      <c r="R14" s="285">
        <f>'LL31.12.11'!D16</f>
        <v>309242</v>
      </c>
      <c r="S14" s="272">
        <f>'WLL31.12.11'!D16+'WLL31.12.11'!L16</f>
        <v>69228</v>
      </c>
      <c r="T14" s="272">
        <f>'M31.12.11'!D16</f>
        <v>1650694</v>
      </c>
      <c r="U14" s="272">
        <f t="shared" si="6"/>
        <v>1719922</v>
      </c>
      <c r="V14" s="286">
        <f t="shared" si="7"/>
        <v>2029164</v>
      </c>
      <c r="W14" s="285">
        <f t="shared" si="8"/>
        <v>-21943</v>
      </c>
      <c r="X14" s="272">
        <f t="shared" si="8"/>
        <v>-410798</v>
      </c>
      <c r="Y14" s="272">
        <f t="shared" si="8"/>
        <v>1001064</v>
      </c>
      <c r="Z14" s="272">
        <f t="shared" si="9"/>
        <v>590266</v>
      </c>
      <c r="AA14" s="286">
        <f t="shared" si="10"/>
        <v>568323</v>
      </c>
      <c r="AB14" s="285">
        <f t="shared" si="11"/>
        <v>-22381</v>
      </c>
      <c r="AC14" s="272">
        <f t="shared" si="11"/>
        <v>-4850</v>
      </c>
      <c r="AD14" s="272">
        <f t="shared" si="11"/>
        <v>54358</v>
      </c>
      <c r="AE14" s="272">
        <f t="shared" si="12"/>
        <v>49508</v>
      </c>
      <c r="AF14" s="286">
        <f t="shared" si="13"/>
        <v>27127</v>
      </c>
      <c r="AG14" s="293">
        <f t="shared" si="14"/>
        <v>-101.99608075468258</v>
      </c>
      <c r="AH14" s="271">
        <f t="shared" si="15"/>
        <v>1.1806289222440225</v>
      </c>
      <c r="AI14" s="271">
        <f t="shared" si="15"/>
        <v>5.430022456106703</v>
      </c>
      <c r="AJ14" s="271">
        <f t="shared" si="15"/>
        <v>8.38740500045742</v>
      </c>
      <c r="AK14" s="297">
        <f t="shared" si="15"/>
        <v>4.773165963721334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302">
        <v>9</v>
      </c>
      <c r="B15" s="303" t="s">
        <v>29</v>
      </c>
      <c r="C15" s="273">
        <v>216333</v>
      </c>
      <c r="D15" s="272">
        <v>658139</v>
      </c>
      <c r="E15" s="273">
        <v>5096147</v>
      </c>
      <c r="F15" s="272">
        <f t="shared" si="0"/>
        <v>5754286</v>
      </c>
      <c r="G15" s="286">
        <f t="shared" si="1"/>
        <v>5970619</v>
      </c>
      <c r="H15" s="285">
        <f>'LL31.12.11'!N17</f>
        <v>207293</v>
      </c>
      <c r="I15" s="272">
        <f>'WLL31.12.11'!S17</f>
        <v>715959</v>
      </c>
      <c r="J15" s="272">
        <f>'M31.12.11'!AB17</f>
        <v>5295211</v>
      </c>
      <c r="K15" s="272">
        <f t="shared" si="2"/>
        <v>6011170</v>
      </c>
      <c r="L15" s="286">
        <f t="shared" si="3"/>
        <v>6218463</v>
      </c>
      <c r="M15" s="285">
        <v>216149</v>
      </c>
      <c r="N15" s="272">
        <v>82290</v>
      </c>
      <c r="O15" s="274">
        <v>751092</v>
      </c>
      <c r="P15" s="272">
        <f t="shared" si="4"/>
        <v>833382</v>
      </c>
      <c r="Q15" s="286">
        <f t="shared" si="5"/>
        <v>1049531</v>
      </c>
      <c r="R15" s="285">
        <f>'LL31.12.11'!D17</f>
        <v>206966</v>
      </c>
      <c r="S15" s="272">
        <f>'WLL31.12.11'!D17+'WLL31.12.11'!L17</f>
        <v>79144</v>
      </c>
      <c r="T15" s="272">
        <f>'M31.12.11'!D17</f>
        <v>912294</v>
      </c>
      <c r="U15" s="272">
        <f t="shared" si="6"/>
        <v>991438</v>
      </c>
      <c r="V15" s="286">
        <f t="shared" si="7"/>
        <v>1198404</v>
      </c>
      <c r="W15" s="285">
        <f t="shared" si="8"/>
        <v>-9040</v>
      </c>
      <c r="X15" s="272">
        <f t="shared" si="8"/>
        <v>57820</v>
      </c>
      <c r="Y15" s="272">
        <f t="shared" si="8"/>
        <v>199064</v>
      </c>
      <c r="Z15" s="272">
        <f t="shared" si="9"/>
        <v>256884</v>
      </c>
      <c r="AA15" s="286">
        <f t="shared" si="10"/>
        <v>247844</v>
      </c>
      <c r="AB15" s="285">
        <f t="shared" si="11"/>
        <v>-9183</v>
      </c>
      <c r="AC15" s="272">
        <f t="shared" si="11"/>
        <v>-3146</v>
      </c>
      <c r="AD15" s="272">
        <f t="shared" si="11"/>
        <v>161202</v>
      </c>
      <c r="AE15" s="272">
        <f t="shared" si="12"/>
        <v>158056</v>
      </c>
      <c r="AF15" s="286">
        <f t="shared" si="13"/>
        <v>148873</v>
      </c>
      <c r="AG15" s="293">
        <f t="shared" si="14"/>
        <v>-101.58185840707965</v>
      </c>
      <c r="AH15" s="271">
        <f t="shared" si="15"/>
        <v>-5.441023867173989</v>
      </c>
      <c r="AI15" s="271">
        <f t="shared" si="15"/>
        <v>80.97998633605272</v>
      </c>
      <c r="AJ15" s="271">
        <f t="shared" si="15"/>
        <v>61.52816057052989</v>
      </c>
      <c r="AK15" s="297">
        <f t="shared" si="15"/>
        <v>60.06721970271622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302">
        <v>10</v>
      </c>
      <c r="B16" s="303" t="s">
        <v>30</v>
      </c>
      <c r="C16" s="273">
        <v>0</v>
      </c>
      <c r="D16" s="272">
        <v>0</v>
      </c>
      <c r="E16" s="273">
        <v>0</v>
      </c>
      <c r="F16" s="272">
        <f t="shared" si="0"/>
        <v>0</v>
      </c>
      <c r="G16" s="286">
        <f t="shared" si="1"/>
        <v>0</v>
      </c>
      <c r="H16" s="285">
        <f>'LL31.12.11'!N18</f>
        <v>0</v>
      </c>
      <c r="I16" s="272">
        <f>'WLL31.12.11'!S18</f>
        <v>0</v>
      </c>
      <c r="J16" s="272">
        <f>'M31.12.11'!AB18</f>
        <v>0</v>
      </c>
      <c r="K16" s="272">
        <f t="shared" si="2"/>
        <v>0</v>
      </c>
      <c r="L16" s="286">
        <f t="shared" si="3"/>
        <v>0</v>
      </c>
      <c r="M16" s="285">
        <v>0</v>
      </c>
      <c r="N16" s="272">
        <v>0</v>
      </c>
      <c r="O16" s="274">
        <v>0</v>
      </c>
      <c r="P16" s="272">
        <f t="shared" si="4"/>
        <v>0</v>
      </c>
      <c r="Q16" s="286">
        <f t="shared" si="5"/>
        <v>0</v>
      </c>
      <c r="R16" s="285">
        <f>'LL31.12.11'!D18</f>
        <v>0</v>
      </c>
      <c r="S16" s="272">
        <f>'WLL31.12.11'!D18+'WLL31.12.11'!L18</f>
        <v>0</v>
      </c>
      <c r="T16" s="272">
        <f>'M31.12.11'!D18</f>
        <v>0</v>
      </c>
      <c r="U16" s="272">
        <f t="shared" si="6"/>
        <v>0</v>
      </c>
      <c r="V16" s="286">
        <f t="shared" si="7"/>
        <v>0</v>
      </c>
      <c r="W16" s="285">
        <f t="shared" si="8"/>
        <v>0</v>
      </c>
      <c r="X16" s="272">
        <f t="shared" si="8"/>
        <v>0</v>
      </c>
      <c r="Y16" s="272">
        <f t="shared" si="8"/>
        <v>0</v>
      </c>
      <c r="Z16" s="272">
        <f t="shared" si="9"/>
        <v>0</v>
      </c>
      <c r="AA16" s="286">
        <f t="shared" si="10"/>
        <v>0</v>
      </c>
      <c r="AB16" s="285">
        <f t="shared" si="11"/>
        <v>0</v>
      </c>
      <c r="AC16" s="272">
        <f t="shared" si="11"/>
        <v>0</v>
      </c>
      <c r="AD16" s="272">
        <f t="shared" si="11"/>
        <v>0</v>
      </c>
      <c r="AE16" s="272">
        <f t="shared" si="12"/>
        <v>0</v>
      </c>
      <c r="AF16" s="286">
        <f t="shared" si="13"/>
        <v>0</v>
      </c>
      <c r="AG16" s="293"/>
      <c r="AH16" s="271"/>
      <c r="AI16" s="271"/>
      <c r="AJ16" s="271"/>
      <c r="AK16" s="297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302">
        <v>11</v>
      </c>
      <c r="B17" s="303" t="s">
        <v>31</v>
      </c>
      <c r="C17" s="273">
        <v>2742534</v>
      </c>
      <c r="D17" s="272">
        <v>16620227</v>
      </c>
      <c r="E17" s="273">
        <v>32829484</v>
      </c>
      <c r="F17" s="272">
        <f t="shared" si="0"/>
        <v>49449711</v>
      </c>
      <c r="G17" s="286">
        <f t="shared" si="1"/>
        <v>52192245</v>
      </c>
      <c r="H17" s="285">
        <f>'LL31.12.11'!N19</f>
        <v>2707345</v>
      </c>
      <c r="I17" s="272">
        <f>'WLL31.12.11'!S19</f>
        <v>17108144</v>
      </c>
      <c r="J17" s="272">
        <f>'M31.12.11'!AB19</f>
        <v>36693844</v>
      </c>
      <c r="K17" s="272">
        <f t="shared" si="2"/>
        <v>53801988</v>
      </c>
      <c r="L17" s="286">
        <f t="shared" si="3"/>
        <v>56509333</v>
      </c>
      <c r="M17" s="285">
        <v>2040456</v>
      </c>
      <c r="N17" s="272">
        <v>439184</v>
      </c>
      <c r="O17" s="274">
        <v>5266113</v>
      </c>
      <c r="P17" s="272">
        <f t="shared" si="4"/>
        <v>5705297</v>
      </c>
      <c r="Q17" s="286">
        <f t="shared" si="5"/>
        <v>7745753</v>
      </c>
      <c r="R17" s="285">
        <f>'LL31.12.11'!D19</f>
        <v>1989078</v>
      </c>
      <c r="S17" s="272">
        <f>'WLL31.12.11'!D19+'WLL31.12.11'!L19</f>
        <v>381533</v>
      </c>
      <c r="T17" s="272">
        <f>'M31.12.11'!D19</f>
        <v>6178981</v>
      </c>
      <c r="U17" s="272">
        <f t="shared" si="6"/>
        <v>6560514</v>
      </c>
      <c r="V17" s="286">
        <f t="shared" si="7"/>
        <v>8549592</v>
      </c>
      <c r="W17" s="285">
        <f t="shared" si="8"/>
        <v>-35189</v>
      </c>
      <c r="X17" s="272">
        <f t="shared" si="8"/>
        <v>487917</v>
      </c>
      <c r="Y17" s="272">
        <f t="shared" si="8"/>
        <v>3864360</v>
      </c>
      <c r="Z17" s="272">
        <f t="shared" si="9"/>
        <v>4352277</v>
      </c>
      <c r="AA17" s="286">
        <f t="shared" si="10"/>
        <v>4317088</v>
      </c>
      <c r="AB17" s="285">
        <f t="shared" si="11"/>
        <v>-51378</v>
      </c>
      <c r="AC17" s="272">
        <f t="shared" si="11"/>
        <v>-57651</v>
      </c>
      <c r="AD17" s="272">
        <f t="shared" si="11"/>
        <v>912868</v>
      </c>
      <c r="AE17" s="272">
        <f t="shared" si="12"/>
        <v>855217</v>
      </c>
      <c r="AF17" s="286">
        <f t="shared" si="13"/>
        <v>803839</v>
      </c>
      <c r="AG17" s="293">
        <f t="shared" si="14"/>
        <v>-146.00585410213418</v>
      </c>
      <c r="AH17" s="271">
        <f t="shared" si="15"/>
        <v>-11.815739152355832</v>
      </c>
      <c r="AI17" s="271">
        <f t="shared" si="15"/>
        <v>23.622747363082112</v>
      </c>
      <c r="AJ17" s="271">
        <f t="shared" si="15"/>
        <v>19.649875226232155</v>
      </c>
      <c r="AK17" s="297">
        <f t="shared" si="15"/>
        <v>18.619935475023905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302">
        <v>12</v>
      </c>
      <c r="B18" s="303" t="s">
        <v>32</v>
      </c>
      <c r="C18" s="273">
        <v>3300789</v>
      </c>
      <c r="D18" s="272">
        <v>7567963</v>
      </c>
      <c r="E18" s="273">
        <v>23793045</v>
      </c>
      <c r="F18" s="272">
        <f t="shared" si="0"/>
        <v>31361008</v>
      </c>
      <c r="G18" s="286">
        <f t="shared" si="1"/>
        <v>34661797</v>
      </c>
      <c r="H18" s="285">
        <f>'LL31.12.11'!N20</f>
        <v>3205878</v>
      </c>
      <c r="I18" s="272">
        <f>'WLL31.12.11'!S20</f>
        <v>7522794</v>
      </c>
      <c r="J18" s="272">
        <f>'M31.12.11'!AB20</f>
        <v>26632524</v>
      </c>
      <c r="K18" s="272">
        <f t="shared" si="2"/>
        <v>34155318</v>
      </c>
      <c r="L18" s="286">
        <f t="shared" si="3"/>
        <v>37361196</v>
      </c>
      <c r="M18" s="285">
        <v>3182212</v>
      </c>
      <c r="N18" s="272">
        <v>547784</v>
      </c>
      <c r="O18" s="274">
        <v>5417530</v>
      </c>
      <c r="P18" s="272">
        <f t="shared" si="4"/>
        <v>5965314</v>
      </c>
      <c r="Q18" s="286">
        <f t="shared" si="5"/>
        <v>9147526</v>
      </c>
      <c r="R18" s="285">
        <f>'LL31.12.11'!D20</f>
        <v>3082352</v>
      </c>
      <c r="S18" s="272">
        <f>'WLL31.12.11'!D20+'WLL31.12.11'!L20</f>
        <v>340436</v>
      </c>
      <c r="T18" s="272">
        <f>'M31.12.11'!D20</f>
        <v>6467952</v>
      </c>
      <c r="U18" s="272">
        <f t="shared" si="6"/>
        <v>6808388</v>
      </c>
      <c r="V18" s="286">
        <f t="shared" si="7"/>
        <v>9890740</v>
      </c>
      <c r="W18" s="285">
        <f t="shared" si="8"/>
        <v>-94911</v>
      </c>
      <c r="X18" s="272">
        <f t="shared" si="8"/>
        <v>-45169</v>
      </c>
      <c r="Y18" s="272">
        <f t="shared" si="8"/>
        <v>2839479</v>
      </c>
      <c r="Z18" s="272">
        <f t="shared" si="9"/>
        <v>2794310</v>
      </c>
      <c r="AA18" s="286">
        <f t="shared" si="10"/>
        <v>2699399</v>
      </c>
      <c r="AB18" s="285">
        <f t="shared" si="11"/>
        <v>-99860</v>
      </c>
      <c r="AC18" s="272">
        <f t="shared" si="11"/>
        <v>-207348</v>
      </c>
      <c r="AD18" s="272">
        <f t="shared" si="11"/>
        <v>1050422</v>
      </c>
      <c r="AE18" s="272">
        <f t="shared" si="12"/>
        <v>843074</v>
      </c>
      <c r="AF18" s="286">
        <f t="shared" si="13"/>
        <v>743214</v>
      </c>
      <c r="AG18" s="293">
        <f t="shared" si="14"/>
        <v>-105.21435871500668</v>
      </c>
      <c r="AH18" s="271">
        <f t="shared" si="15"/>
        <v>459.0493480041621</v>
      </c>
      <c r="AI18" s="271">
        <f t="shared" si="15"/>
        <v>36.99347662018278</v>
      </c>
      <c r="AJ18" s="271">
        <f t="shared" si="15"/>
        <v>30.171097694958682</v>
      </c>
      <c r="AK18" s="297">
        <f t="shared" si="15"/>
        <v>27.53257299124731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302">
        <v>13</v>
      </c>
      <c r="B19" s="303" t="s">
        <v>33</v>
      </c>
      <c r="C19" s="273">
        <v>1383627</v>
      </c>
      <c r="D19" s="272">
        <v>12673137</v>
      </c>
      <c r="E19" s="273">
        <v>33152037</v>
      </c>
      <c r="F19" s="272">
        <f t="shared" si="0"/>
        <v>45825174</v>
      </c>
      <c r="G19" s="286">
        <f t="shared" si="1"/>
        <v>47208801</v>
      </c>
      <c r="H19" s="285">
        <f>'LL31.12.11'!N21</f>
        <v>1197905</v>
      </c>
      <c r="I19" s="272">
        <f>'WLL31.12.11'!S21</f>
        <v>9601253</v>
      </c>
      <c r="J19" s="272">
        <f>'M31.12.11'!AB21</f>
        <v>40553310</v>
      </c>
      <c r="K19" s="272">
        <f t="shared" si="2"/>
        <v>50154563</v>
      </c>
      <c r="L19" s="286">
        <f t="shared" si="3"/>
        <v>51352468</v>
      </c>
      <c r="M19" s="285">
        <v>1040334</v>
      </c>
      <c r="N19" s="272">
        <v>793611</v>
      </c>
      <c r="O19" s="274">
        <v>4225019</v>
      </c>
      <c r="P19" s="272">
        <f t="shared" si="4"/>
        <v>5018630</v>
      </c>
      <c r="Q19" s="286">
        <f t="shared" si="5"/>
        <v>6058964</v>
      </c>
      <c r="R19" s="285">
        <f>'LL31.12.11'!D21</f>
        <v>853788</v>
      </c>
      <c r="S19" s="272">
        <f>'WLL31.12.11'!D21+'WLL31.12.11'!L21</f>
        <v>499675</v>
      </c>
      <c r="T19" s="272">
        <f>'M31.12.11'!D21</f>
        <v>4277809</v>
      </c>
      <c r="U19" s="272">
        <f t="shared" si="6"/>
        <v>4777484</v>
      </c>
      <c r="V19" s="286">
        <f t="shared" si="7"/>
        <v>5631272</v>
      </c>
      <c r="W19" s="285">
        <f t="shared" si="8"/>
        <v>-185722</v>
      </c>
      <c r="X19" s="272">
        <f t="shared" si="8"/>
        <v>-3071884</v>
      </c>
      <c r="Y19" s="272">
        <f t="shared" si="8"/>
        <v>7401273</v>
      </c>
      <c r="Z19" s="272">
        <f t="shared" si="9"/>
        <v>4329389</v>
      </c>
      <c r="AA19" s="286">
        <f t="shared" si="10"/>
        <v>4143667</v>
      </c>
      <c r="AB19" s="285">
        <f t="shared" si="11"/>
        <v>-186546</v>
      </c>
      <c r="AC19" s="272">
        <f t="shared" si="11"/>
        <v>-293936</v>
      </c>
      <c r="AD19" s="272">
        <f t="shared" si="11"/>
        <v>52790</v>
      </c>
      <c r="AE19" s="272">
        <f t="shared" si="12"/>
        <v>-241146</v>
      </c>
      <c r="AF19" s="286">
        <f t="shared" si="13"/>
        <v>-427692</v>
      </c>
      <c r="AG19" s="293">
        <f t="shared" si="14"/>
        <v>-100.44367387816197</v>
      </c>
      <c r="AH19" s="271">
        <f t="shared" si="15"/>
        <v>9.568590480630128</v>
      </c>
      <c r="AI19" s="271">
        <f t="shared" si="15"/>
        <v>0.7132556791243885</v>
      </c>
      <c r="AJ19" s="271">
        <f t="shared" si="15"/>
        <v>-5.569977657355345</v>
      </c>
      <c r="AK19" s="297">
        <f t="shared" si="15"/>
        <v>-10.32158230861698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302">
        <v>14</v>
      </c>
      <c r="B20" s="303" t="s">
        <v>34</v>
      </c>
      <c r="C20" s="273">
        <v>2853191</v>
      </c>
      <c r="D20" s="272">
        <v>20211373</v>
      </c>
      <c r="E20" s="273">
        <v>41504873</v>
      </c>
      <c r="F20" s="272">
        <f t="shared" si="0"/>
        <v>61716246</v>
      </c>
      <c r="G20" s="286">
        <f t="shared" si="1"/>
        <v>64569437</v>
      </c>
      <c r="H20" s="285">
        <f>'LL31.12.11'!N22</f>
        <v>2667523</v>
      </c>
      <c r="I20" s="272">
        <f>'WLL31.12.11'!S22</f>
        <v>21076813</v>
      </c>
      <c r="J20" s="272">
        <f>'M31.12.11'!AB22</f>
        <v>47523253</v>
      </c>
      <c r="K20" s="272">
        <f t="shared" si="2"/>
        <v>68600066</v>
      </c>
      <c r="L20" s="286">
        <f t="shared" si="3"/>
        <v>71267589</v>
      </c>
      <c r="M20" s="285">
        <v>2482216</v>
      </c>
      <c r="N20" s="272">
        <v>473091</v>
      </c>
      <c r="O20" s="274">
        <v>6123218</v>
      </c>
      <c r="P20" s="272">
        <f t="shared" si="4"/>
        <v>6596309</v>
      </c>
      <c r="Q20" s="286">
        <f t="shared" si="5"/>
        <v>9078525</v>
      </c>
      <c r="R20" s="285">
        <f>'LL31.12.11'!D22</f>
        <v>2273011</v>
      </c>
      <c r="S20" s="272">
        <f>'WLL31.12.11'!D22+'WLL31.12.11'!L22</f>
        <v>214559</v>
      </c>
      <c r="T20" s="272">
        <f>'M31.12.11'!D22</f>
        <v>5689187</v>
      </c>
      <c r="U20" s="272">
        <f t="shared" si="6"/>
        <v>5903746</v>
      </c>
      <c r="V20" s="286">
        <f t="shared" si="7"/>
        <v>8176757</v>
      </c>
      <c r="W20" s="285">
        <f t="shared" si="8"/>
        <v>-185668</v>
      </c>
      <c r="X20" s="272">
        <f t="shared" si="8"/>
        <v>865440</v>
      </c>
      <c r="Y20" s="272">
        <f t="shared" si="8"/>
        <v>6018380</v>
      </c>
      <c r="Z20" s="272">
        <f t="shared" si="9"/>
        <v>6883820</v>
      </c>
      <c r="AA20" s="286">
        <f t="shared" si="10"/>
        <v>6698152</v>
      </c>
      <c r="AB20" s="285">
        <f t="shared" si="11"/>
        <v>-209205</v>
      </c>
      <c r="AC20" s="272">
        <f t="shared" si="11"/>
        <v>-258532</v>
      </c>
      <c r="AD20" s="272">
        <f t="shared" si="11"/>
        <v>-434031</v>
      </c>
      <c r="AE20" s="272">
        <f t="shared" si="12"/>
        <v>-692563</v>
      </c>
      <c r="AF20" s="286">
        <f t="shared" si="13"/>
        <v>-901768</v>
      </c>
      <c r="AG20" s="293">
        <f t="shared" si="14"/>
        <v>-112.67692871146346</v>
      </c>
      <c r="AH20" s="271">
        <f t="shared" si="15"/>
        <v>-29.87289702347939</v>
      </c>
      <c r="AI20" s="271">
        <f t="shared" si="15"/>
        <v>-7.211757981383695</v>
      </c>
      <c r="AJ20" s="271">
        <f t="shared" si="15"/>
        <v>-10.060736625885045</v>
      </c>
      <c r="AK20" s="297">
        <f t="shared" si="15"/>
        <v>-13.462937240002915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302">
        <v>15</v>
      </c>
      <c r="B21" s="303" t="s">
        <v>35</v>
      </c>
      <c r="C21" s="273">
        <v>269395</v>
      </c>
      <c r="D21" s="272">
        <v>356297</v>
      </c>
      <c r="E21" s="273">
        <v>6828280</v>
      </c>
      <c r="F21" s="272">
        <f t="shared" si="0"/>
        <v>7184577</v>
      </c>
      <c r="G21" s="286">
        <f t="shared" si="1"/>
        <v>7453972</v>
      </c>
      <c r="H21" s="285">
        <f>'LL31.12.11'!N23</f>
        <v>253291</v>
      </c>
      <c r="I21" s="272">
        <f>'WLL31.12.11'!S23</f>
        <v>242831</v>
      </c>
      <c r="J21" s="272">
        <f>'M31.12.11'!AB23</f>
        <v>8023503</v>
      </c>
      <c r="K21" s="272">
        <f t="shared" si="2"/>
        <v>8266334</v>
      </c>
      <c r="L21" s="286">
        <f t="shared" si="3"/>
        <v>8519625</v>
      </c>
      <c r="M21" s="285">
        <v>269235</v>
      </c>
      <c r="N21" s="272">
        <v>141446</v>
      </c>
      <c r="O21" s="274">
        <v>1298063</v>
      </c>
      <c r="P21" s="272">
        <f t="shared" si="4"/>
        <v>1439509</v>
      </c>
      <c r="Q21" s="286">
        <f t="shared" si="5"/>
        <v>1708744</v>
      </c>
      <c r="R21" s="285">
        <f>'LL31.12.11'!D23</f>
        <v>253057</v>
      </c>
      <c r="S21" s="272">
        <f>'WLL31.12.11'!D23+'WLL31.12.11'!L23</f>
        <v>146808</v>
      </c>
      <c r="T21" s="272">
        <f>'M31.12.11'!D23</f>
        <v>1406606</v>
      </c>
      <c r="U21" s="272">
        <f t="shared" si="6"/>
        <v>1553414</v>
      </c>
      <c r="V21" s="286">
        <f t="shared" si="7"/>
        <v>1806471</v>
      </c>
      <c r="W21" s="285">
        <f t="shared" si="8"/>
        <v>-16104</v>
      </c>
      <c r="X21" s="272">
        <f t="shared" si="8"/>
        <v>-113466</v>
      </c>
      <c r="Y21" s="272">
        <f t="shared" si="8"/>
        <v>1195223</v>
      </c>
      <c r="Z21" s="272">
        <f t="shared" si="9"/>
        <v>1081757</v>
      </c>
      <c r="AA21" s="286">
        <f t="shared" si="10"/>
        <v>1065653</v>
      </c>
      <c r="AB21" s="285">
        <f t="shared" si="11"/>
        <v>-16178</v>
      </c>
      <c r="AC21" s="272">
        <f t="shared" si="11"/>
        <v>5362</v>
      </c>
      <c r="AD21" s="272">
        <f t="shared" si="11"/>
        <v>108543</v>
      </c>
      <c r="AE21" s="272">
        <f t="shared" si="12"/>
        <v>113905</v>
      </c>
      <c r="AF21" s="286">
        <f t="shared" si="13"/>
        <v>97727</v>
      </c>
      <c r="AG21" s="293">
        <f t="shared" si="14"/>
        <v>-100.4595131644312</v>
      </c>
      <c r="AH21" s="271">
        <f t="shared" si="15"/>
        <v>-4.725644686514022</v>
      </c>
      <c r="AI21" s="271">
        <f t="shared" si="15"/>
        <v>9.081401545987653</v>
      </c>
      <c r="AJ21" s="271">
        <f t="shared" si="15"/>
        <v>10.52962911263805</v>
      </c>
      <c r="AK21" s="297">
        <f t="shared" si="15"/>
        <v>9.170621205964794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302">
        <v>16</v>
      </c>
      <c r="B22" s="303" t="s">
        <v>36</v>
      </c>
      <c r="C22" s="273">
        <v>0</v>
      </c>
      <c r="D22" s="272">
        <v>0</v>
      </c>
      <c r="E22" s="273">
        <v>0</v>
      </c>
      <c r="F22" s="272">
        <f t="shared" si="0"/>
        <v>0</v>
      </c>
      <c r="G22" s="286">
        <f t="shared" si="1"/>
        <v>0</v>
      </c>
      <c r="H22" s="285">
        <f>'LL31.12.11'!N24</f>
        <v>0</v>
      </c>
      <c r="I22" s="272">
        <f>'WLL31.12.11'!S24</f>
        <v>0</v>
      </c>
      <c r="J22" s="272">
        <f>'M31.12.11'!AB24</f>
        <v>0</v>
      </c>
      <c r="K22" s="272">
        <f t="shared" si="2"/>
        <v>0</v>
      </c>
      <c r="L22" s="286">
        <f t="shared" si="3"/>
        <v>0</v>
      </c>
      <c r="M22" s="285">
        <v>0</v>
      </c>
      <c r="N22" s="272">
        <v>0</v>
      </c>
      <c r="O22" s="274">
        <v>0</v>
      </c>
      <c r="P22" s="272">
        <f t="shared" si="4"/>
        <v>0</v>
      </c>
      <c r="Q22" s="286">
        <f t="shared" si="5"/>
        <v>0</v>
      </c>
      <c r="R22" s="285">
        <f>'LL31.12.11'!D24</f>
        <v>0</v>
      </c>
      <c r="S22" s="272">
        <f>'WLL31.12.11'!D24+'WLL31.12.11'!L24</f>
        <v>0</v>
      </c>
      <c r="T22" s="272">
        <f>'M31.12.11'!D24</f>
        <v>0</v>
      </c>
      <c r="U22" s="272">
        <f t="shared" si="6"/>
        <v>0</v>
      </c>
      <c r="V22" s="286">
        <f t="shared" si="7"/>
        <v>0</v>
      </c>
      <c r="W22" s="285">
        <f t="shared" si="8"/>
        <v>0</v>
      </c>
      <c r="X22" s="272">
        <f t="shared" si="8"/>
        <v>0</v>
      </c>
      <c r="Y22" s="272">
        <f t="shared" si="8"/>
        <v>0</v>
      </c>
      <c r="Z22" s="272">
        <f t="shared" si="9"/>
        <v>0</v>
      </c>
      <c r="AA22" s="286">
        <f t="shared" si="10"/>
        <v>0</v>
      </c>
      <c r="AB22" s="285">
        <f t="shared" si="11"/>
        <v>0</v>
      </c>
      <c r="AC22" s="272">
        <f t="shared" si="11"/>
        <v>0</v>
      </c>
      <c r="AD22" s="272">
        <f t="shared" si="11"/>
        <v>0</v>
      </c>
      <c r="AE22" s="272">
        <f t="shared" si="12"/>
        <v>0</v>
      </c>
      <c r="AF22" s="286">
        <f t="shared" si="13"/>
        <v>0</v>
      </c>
      <c r="AG22" s="293"/>
      <c r="AH22" s="271"/>
      <c r="AI22" s="271"/>
      <c r="AJ22" s="271"/>
      <c r="AK22" s="297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302">
        <v>17</v>
      </c>
      <c r="B23" s="303" t="s">
        <v>37</v>
      </c>
      <c r="C23" s="273">
        <v>571103</v>
      </c>
      <c r="D23" s="272">
        <v>4624939</v>
      </c>
      <c r="E23" s="273">
        <v>17790430</v>
      </c>
      <c r="F23" s="272">
        <f t="shared" si="0"/>
        <v>22415369</v>
      </c>
      <c r="G23" s="286">
        <f t="shared" si="1"/>
        <v>22986472</v>
      </c>
      <c r="H23" s="285">
        <f>'LL31.12.11'!N25</f>
        <v>467422</v>
      </c>
      <c r="I23" s="272">
        <f>'WLL31.12.11'!S25</f>
        <v>3351931</v>
      </c>
      <c r="J23" s="272">
        <f>'M31.12.11'!AB25</f>
        <v>22141537</v>
      </c>
      <c r="K23" s="272">
        <f t="shared" si="2"/>
        <v>25493468</v>
      </c>
      <c r="L23" s="286">
        <f t="shared" si="3"/>
        <v>25960890</v>
      </c>
      <c r="M23" s="285">
        <v>560504</v>
      </c>
      <c r="N23" s="272">
        <v>220535</v>
      </c>
      <c r="O23" s="274">
        <v>3611164</v>
      </c>
      <c r="P23" s="272">
        <f t="shared" si="4"/>
        <v>3831699</v>
      </c>
      <c r="Q23" s="286">
        <f t="shared" si="5"/>
        <v>4392203</v>
      </c>
      <c r="R23" s="285">
        <f>'LL31.12.11'!D25</f>
        <v>456115</v>
      </c>
      <c r="S23" s="272">
        <f>'WLL31.12.11'!D25+'WLL31.12.11'!L25</f>
        <v>131243</v>
      </c>
      <c r="T23" s="272">
        <f>'M31.12.11'!D25</f>
        <v>4103086</v>
      </c>
      <c r="U23" s="272">
        <f t="shared" si="6"/>
        <v>4234329</v>
      </c>
      <c r="V23" s="286">
        <f t="shared" si="7"/>
        <v>4690444</v>
      </c>
      <c r="W23" s="285">
        <f t="shared" si="8"/>
        <v>-103681</v>
      </c>
      <c r="X23" s="272">
        <f t="shared" si="8"/>
        <v>-1273008</v>
      </c>
      <c r="Y23" s="272">
        <f t="shared" si="8"/>
        <v>4351107</v>
      </c>
      <c r="Z23" s="272">
        <f t="shared" si="9"/>
        <v>3078099</v>
      </c>
      <c r="AA23" s="286">
        <f t="shared" si="10"/>
        <v>2974418</v>
      </c>
      <c r="AB23" s="285">
        <f t="shared" si="11"/>
        <v>-104389</v>
      </c>
      <c r="AC23" s="272">
        <f t="shared" si="11"/>
        <v>-89292</v>
      </c>
      <c r="AD23" s="272">
        <f t="shared" si="11"/>
        <v>491922</v>
      </c>
      <c r="AE23" s="272">
        <f t="shared" si="12"/>
        <v>402630</v>
      </c>
      <c r="AF23" s="286">
        <f t="shared" si="13"/>
        <v>298241</v>
      </c>
      <c r="AG23" s="293">
        <f t="shared" si="14"/>
        <v>-100.68286378410703</v>
      </c>
      <c r="AH23" s="271">
        <f t="shared" si="15"/>
        <v>7.014252856227141</v>
      </c>
      <c r="AI23" s="271">
        <f t="shared" si="15"/>
        <v>11.305674624871326</v>
      </c>
      <c r="AJ23" s="271">
        <f t="shared" si="15"/>
        <v>13.080475969096511</v>
      </c>
      <c r="AK23" s="297">
        <f t="shared" si="15"/>
        <v>10.02686912195932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302">
        <v>18</v>
      </c>
      <c r="B24" s="303" t="s">
        <v>38</v>
      </c>
      <c r="C24" s="273">
        <v>1579054</v>
      </c>
      <c r="D24" s="272">
        <v>9031240</v>
      </c>
      <c r="E24" s="273">
        <v>19730035</v>
      </c>
      <c r="F24" s="272">
        <f t="shared" si="0"/>
        <v>28761275</v>
      </c>
      <c r="G24" s="286">
        <f t="shared" si="1"/>
        <v>30340329</v>
      </c>
      <c r="H24" s="285">
        <f>'LL31.12.11'!N26</f>
        <v>1485166</v>
      </c>
      <c r="I24" s="272">
        <f>'WLL31.12.11'!S26</f>
        <v>9690399</v>
      </c>
      <c r="J24" s="272">
        <f>'M31.12.11'!AB26</f>
        <v>21987734</v>
      </c>
      <c r="K24" s="272">
        <f t="shared" si="2"/>
        <v>31678133</v>
      </c>
      <c r="L24" s="286">
        <f t="shared" si="3"/>
        <v>33163299</v>
      </c>
      <c r="M24" s="285">
        <v>1231817</v>
      </c>
      <c r="N24" s="272">
        <v>66566</v>
      </c>
      <c r="O24" s="274">
        <v>4510459</v>
      </c>
      <c r="P24" s="272">
        <f t="shared" si="4"/>
        <v>4577025</v>
      </c>
      <c r="Q24" s="286">
        <f t="shared" si="5"/>
        <v>5808842</v>
      </c>
      <c r="R24" s="285">
        <f>'LL31.12.11'!D26</f>
        <v>1132502</v>
      </c>
      <c r="S24" s="272">
        <f>'WLL31.12.11'!D26+'WLL31.12.11'!L26</f>
        <v>58105</v>
      </c>
      <c r="T24" s="272">
        <f>'M31.12.11'!D26</f>
        <v>4673097</v>
      </c>
      <c r="U24" s="272">
        <f t="shared" si="6"/>
        <v>4731202</v>
      </c>
      <c r="V24" s="286">
        <f t="shared" si="7"/>
        <v>5863704</v>
      </c>
      <c r="W24" s="285">
        <f t="shared" si="8"/>
        <v>-93888</v>
      </c>
      <c r="X24" s="272">
        <f t="shared" si="8"/>
        <v>659159</v>
      </c>
      <c r="Y24" s="272">
        <f t="shared" si="8"/>
        <v>2257699</v>
      </c>
      <c r="Z24" s="272">
        <f t="shared" si="9"/>
        <v>2916858</v>
      </c>
      <c r="AA24" s="286">
        <f t="shared" si="10"/>
        <v>2822970</v>
      </c>
      <c r="AB24" s="285">
        <f t="shared" si="11"/>
        <v>-99315</v>
      </c>
      <c r="AC24" s="272">
        <f t="shared" si="11"/>
        <v>-8461</v>
      </c>
      <c r="AD24" s="272">
        <f t="shared" si="11"/>
        <v>162638</v>
      </c>
      <c r="AE24" s="272">
        <f t="shared" si="12"/>
        <v>154177</v>
      </c>
      <c r="AF24" s="286">
        <f t="shared" si="13"/>
        <v>54862</v>
      </c>
      <c r="AG24" s="293">
        <f t="shared" si="14"/>
        <v>-105.78029141104295</v>
      </c>
      <c r="AH24" s="271">
        <f t="shared" si="15"/>
        <v>-1.283605321326114</v>
      </c>
      <c r="AI24" s="271">
        <f t="shared" si="15"/>
        <v>7.203706074193238</v>
      </c>
      <c r="AJ24" s="271">
        <f t="shared" si="15"/>
        <v>5.28572182807665</v>
      </c>
      <c r="AK24" s="297">
        <f t="shared" si="15"/>
        <v>1.9434142056061525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302">
        <v>19</v>
      </c>
      <c r="B25" s="303" t="s">
        <v>39</v>
      </c>
      <c r="C25" s="273">
        <v>1287201</v>
      </c>
      <c r="D25" s="272">
        <v>13270109</v>
      </c>
      <c r="E25" s="273">
        <v>29830270</v>
      </c>
      <c r="F25" s="272">
        <f t="shared" si="0"/>
        <v>43100379</v>
      </c>
      <c r="G25" s="286">
        <f t="shared" si="1"/>
        <v>44387580</v>
      </c>
      <c r="H25" s="285">
        <f>'LL31.12.11'!N27</f>
        <v>1197307</v>
      </c>
      <c r="I25" s="272">
        <f>'WLL31.12.11'!S27</f>
        <v>14157603</v>
      </c>
      <c r="J25" s="272">
        <f>'M31.12.11'!AB27</f>
        <v>33117935</v>
      </c>
      <c r="K25" s="272">
        <f t="shared" si="2"/>
        <v>47275538</v>
      </c>
      <c r="L25" s="286">
        <f t="shared" si="3"/>
        <v>48472845</v>
      </c>
      <c r="M25" s="285">
        <v>1182757</v>
      </c>
      <c r="N25" s="272">
        <v>285558</v>
      </c>
      <c r="O25" s="274">
        <v>5405521</v>
      </c>
      <c r="P25" s="272">
        <f t="shared" si="4"/>
        <v>5691079</v>
      </c>
      <c r="Q25" s="286">
        <f t="shared" si="5"/>
        <v>6873836</v>
      </c>
      <c r="R25" s="285">
        <f>'LL31.12.11'!D27</f>
        <v>1079720</v>
      </c>
      <c r="S25" s="272">
        <f>'WLL31.12.11'!D27+'WLL31.12.11'!L27</f>
        <v>217733</v>
      </c>
      <c r="T25" s="272">
        <f>'M31.12.11'!D27</f>
        <v>5479462</v>
      </c>
      <c r="U25" s="272">
        <f t="shared" si="6"/>
        <v>5697195</v>
      </c>
      <c r="V25" s="286">
        <f t="shared" si="7"/>
        <v>6776915</v>
      </c>
      <c r="W25" s="285">
        <f t="shared" si="8"/>
        <v>-89894</v>
      </c>
      <c r="X25" s="272">
        <f t="shared" si="8"/>
        <v>887494</v>
      </c>
      <c r="Y25" s="272">
        <f t="shared" si="8"/>
        <v>3287665</v>
      </c>
      <c r="Z25" s="272">
        <f t="shared" si="9"/>
        <v>4175159</v>
      </c>
      <c r="AA25" s="286">
        <f t="shared" si="10"/>
        <v>4085265</v>
      </c>
      <c r="AB25" s="285">
        <f t="shared" si="11"/>
        <v>-103037</v>
      </c>
      <c r="AC25" s="272">
        <f t="shared" si="11"/>
        <v>-67825</v>
      </c>
      <c r="AD25" s="272">
        <f t="shared" si="11"/>
        <v>73941</v>
      </c>
      <c r="AE25" s="272">
        <f t="shared" si="12"/>
        <v>6116</v>
      </c>
      <c r="AF25" s="286">
        <f t="shared" si="13"/>
        <v>-96921</v>
      </c>
      <c r="AG25" s="293">
        <f t="shared" si="14"/>
        <v>-114.62055309586847</v>
      </c>
      <c r="AH25" s="271">
        <f t="shared" si="15"/>
        <v>-7.642305187415352</v>
      </c>
      <c r="AI25" s="271">
        <f t="shared" si="15"/>
        <v>2.2490430138107134</v>
      </c>
      <c r="AJ25" s="271">
        <f t="shared" si="15"/>
        <v>0.1464854392371644</v>
      </c>
      <c r="AK25" s="297">
        <f t="shared" si="15"/>
        <v>-2.372453194590804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302">
        <v>20</v>
      </c>
      <c r="B26" s="303" t="s">
        <v>40</v>
      </c>
      <c r="C26" s="273">
        <v>1976096</v>
      </c>
      <c r="D26" s="272">
        <v>12398010</v>
      </c>
      <c r="E26" s="273">
        <v>44331989</v>
      </c>
      <c r="F26" s="272">
        <f t="shared" si="0"/>
        <v>56729999</v>
      </c>
      <c r="G26" s="286">
        <f t="shared" si="1"/>
        <v>58706095</v>
      </c>
      <c r="H26" s="285">
        <f>'LL31.12.11'!N28</f>
        <v>1882588</v>
      </c>
      <c r="I26" s="272">
        <f>'WLL31.12.11'!S28</f>
        <v>12739187</v>
      </c>
      <c r="J26" s="272">
        <f>'M31.12.11'!AB28</f>
        <v>49230481</v>
      </c>
      <c r="K26" s="272">
        <f t="shared" si="2"/>
        <v>61969668</v>
      </c>
      <c r="L26" s="286">
        <f t="shared" si="3"/>
        <v>63852256</v>
      </c>
      <c r="M26" s="285">
        <v>1789059</v>
      </c>
      <c r="N26" s="272">
        <v>411925</v>
      </c>
      <c r="O26" s="274">
        <v>6474364</v>
      </c>
      <c r="P26" s="272">
        <f t="shared" si="4"/>
        <v>6886289</v>
      </c>
      <c r="Q26" s="286">
        <f t="shared" si="5"/>
        <v>8675348</v>
      </c>
      <c r="R26" s="285">
        <f>'LL31.12.11'!D28</f>
        <v>1689924</v>
      </c>
      <c r="S26" s="272">
        <f>'WLL31.12.11'!D28+'WLL31.12.11'!L28</f>
        <v>425946</v>
      </c>
      <c r="T26" s="272">
        <f>'M31.12.11'!D28</f>
        <v>7438041</v>
      </c>
      <c r="U26" s="272">
        <f t="shared" si="6"/>
        <v>7863987</v>
      </c>
      <c r="V26" s="286">
        <f t="shared" si="7"/>
        <v>9553911</v>
      </c>
      <c r="W26" s="285">
        <f t="shared" si="8"/>
        <v>-93508</v>
      </c>
      <c r="X26" s="272">
        <f t="shared" si="8"/>
        <v>341177</v>
      </c>
      <c r="Y26" s="272">
        <f t="shared" si="8"/>
        <v>4898492</v>
      </c>
      <c r="Z26" s="272">
        <f t="shared" si="9"/>
        <v>5239669</v>
      </c>
      <c r="AA26" s="286">
        <f t="shared" si="10"/>
        <v>5146161</v>
      </c>
      <c r="AB26" s="285">
        <f t="shared" si="11"/>
        <v>-99135</v>
      </c>
      <c r="AC26" s="272">
        <f t="shared" si="11"/>
        <v>14021</v>
      </c>
      <c r="AD26" s="272">
        <f t="shared" si="11"/>
        <v>963677</v>
      </c>
      <c r="AE26" s="272">
        <f t="shared" si="12"/>
        <v>977698</v>
      </c>
      <c r="AF26" s="286">
        <f t="shared" si="13"/>
        <v>878563</v>
      </c>
      <c r="AG26" s="293">
        <f t="shared" si="14"/>
        <v>-106.01766693758823</v>
      </c>
      <c r="AH26" s="271">
        <f t="shared" si="15"/>
        <v>4.10959707131489</v>
      </c>
      <c r="AI26" s="271">
        <f t="shared" si="15"/>
        <v>19.672931996214345</v>
      </c>
      <c r="AJ26" s="271">
        <f t="shared" si="15"/>
        <v>18.65953746314891</v>
      </c>
      <c r="AK26" s="297">
        <f t="shared" si="15"/>
        <v>17.07220197735749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302">
        <v>21</v>
      </c>
      <c r="B27" s="303" t="s">
        <v>41</v>
      </c>
      <c r="C27" s="273">
        <v>0</v>
      </c>
      <c r="D27" s="272">
        <v>0</v>
      </c>
      <c r="E27" s="273">
        <v>0</v>
      </c>
      <c r="F27" s="272">
        <f t="shared" si="0"/>
        <v>0</v>
      </c>
      <c r="G27" s="286">
        <f t="shared" si="1"/>
        <v>0</v>
      </c>
      <c r="H27" s="285">
        <f>'LL31.12.11'!N29</f>
        <v>0</v>
      </c>
      <c r="I27" s="272">
        <f>'WLL31.12.11'!S29</f>
        <v>0</v>
      </c>
      <c r="J27" s="272">
        <f>'M31.12.11'!AB29</f>
        <v>0</v>
      </c>
      <c r="K27" s="272">
        <f t="shared" si="2"/>
        <v>0</v>
      </c>
      <c r="L27" s="286">
        <f t="shared" si="3"/>
        <v>0</v>
      </c>
      <c r="M27" s="285">
        <v>0</v>
      </c>
      <c r="N27" s="272">
        <v>0</v>
      </c>
      <c r="O27" s="274">
        <v>0</v>
      </c>
      <c r="P27" s="272">
        <f t="shared" si="4"/>
        <v>0</v>
      </c>
      <c r="Q27" s="286">
        <f t="shared" si="5"/>
        <v>0</v>
      </c>
      <c r="R27" s="285">
        <f>'LL31.12.11'!D29</f>
        <v>0</v>
      </c>
      <c r="S27" s="272">
        <f>'WLL31.12.11'!D29+'WLL31.12.11'!L29</f>
        <v>0</v>
      </c>
      <c r="T27" s="272">
        <f>'M31.12.11'!D29</f>
        <v>0</v>
      </c>
      <c r="U27" s="272">
        <f t="shared" si="6"/>
        <v>0</v>
      </c>
      <c r="V27" s="286">
        <f t="shared" si="7"/>
        <v>0</v>
      </c>
      <c r="W27" s="285">
        <f t="shared" si="8"/>
        <v>0</v>
      </c>
      <c r="X27" s="272">
        <f t="shared" si="8"/>
        <v>0</v>
      </c>
      <c r="Y27" s="272">
        <f t="shared" si="8"/>
        <v>0</v>
      </c>
      <c r="Z27" s="272">
        <f t="shared" si="9"/>
        <v>0</v>
      </c>
      <c r="AA27" s="286">
        <f t="shared" si="10"/>
        <v>0</v>
      </c>
      <c r="AB27" s="285">
        <f t="shared" si="11"/>
        <v>0</v>
      </c>
      <c r="AC27" s="272">
        <f t="shared" si="11"/>
        <v>0</v>
      </c>
      <c r="AD27" s="272">
        <f t="shared" si="11"/>
        <v>0</v>
      </c>
      <c r="AE27" s="272">
        <f t="shared" si="12"/>
        <v>0</v>
      </c>
      <c r="AF27" s="286">
        <f t="shared" si="13"/>
        <v>0</v>
      </c>
      <c r="AG27" s="293"/>
      <c r="AH27" s="271"/>
      <c r="AI27" s="271"/>
      <c r="AJ27" s="271"/>
      <c r="AK27" s="297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302">
        <v>22</v>
      </c>
      <c r="B28" s="303" t="s">
        <v>42</v>
      </c>
      <c r="C28" s="273">
        <v>1467586</v>
      </c>
      <c r="D28" s="272">
        <v>17097824</v>
      </c>
      <c r="E28" s="273">
        <v>46559086</v>
      </c>
      <c r="F28" s="272">
        <f t="shared" si="0"/>
        <v>63656910</v>
      </c>
      <c r="G28" s="286">
        <f t="shared" si="1"/>
        <v>65124496</v>
      </c>
      <c r="H28" s="285">
        <f>'LL31.12.11'!N30</f>
        <v>1387623</v>
      </c>
      <c r="I28" s="272">
        <f>'WLL31.12.11'!S30</f>
        <v>17867186</v>
      </c>
      <c r="J28" s="272">
        <f>'M31.12.11'!AB30</f>
        <v>53883857</v>
      </c>
      <c r="K28" s="272">
        <f t="shared" si="2"/>
        <v>71751043</v>
      </c>
      <c r="L28" s="286">
        <f t="shared" si="3"/>
        <v>73138666</v>
      </c>
      <c r="M28" s="285">
        <v>1369941</v>
      </c>
      <c r="N28" s="272">
        <v>481750</v>
      </c>
      <c r="O28" s="274">
        <v>9587894</v>
      </c>
      <c r="P28" s="272">
        <f t="shared" si="4"/>
        <v>10069644</v>
      </c>
      <c r="Q28" s="286">
        <f t="shared" si="5"/>
        <v>11439585</v>
      </c>
      <c r="R28" s="285">
        <f>'LL31.12.11'!D30</f>
        <v>1284226</v>
      </c>
      <c r="S28" s="272">
        <f>'WLL31.12.11'!D30+'WLL31.12.11'!L30</f>
        <v>458229</v>
      </c>
      <c r="T28" s="272">
        <f>'M31.12.11'!D30</f>
        <v>9781355</v>
      </c>
      <c r="U28" s="272">
        <f t="shared" si="6"/>
        <v>10239584</v>
      </c>
      <c r="V28" s="286">
        <f t="shared" si="7"/>
        <v>11523810</v>
      </c>
      <c r="W28" s="285">
        <f t="shared" si="8"/>
        <v>-79963</v>
      </c>
      <c r="X28" s="272">
        <f t="shared" si="8"/>
        <v>769362</v>
      </c>
      <c r="Y28" s="272">
        <f t="shared" si="8"/>
        <v>7324771</v>
      </c>
      <c r="Z28" s="272">
        <f t="shared" si="9"/>
        <v>8094133</v>
      </c>
      <c r="AA28" s="286">
        <f t="shared" si="10"/>
        <v>8014170</v>
      </c>
      <c r="AB28" s="285">
        <f t="shared" si="11"/>
        <v>-85715</v>
      </c>
      <c r="AC28" s="272">
        <f t="shared" si="11"/>
        <v>-23521</v>
      </c>
      <c r="AD28" s="272">
        <f t="shared" si="11"/>
        <v>193461</v>
      </c>
      <c r="AE28" s="272">
        <f t="shared" si="12"/>
        <v>169940</v>
      </c>
      <c r="AF28" s="286">
        <f t="shared" si="13"/>
        <v>84225</v>
      </c>
      <c r="AG28" s="293">
        <f t="shared" si="14"/>
        <v>-107.19332691369759</v>
      </c>
      <c r="AH28" s="271">
        <f t="shared" si="15"/>
        <v>-3.0572084402400947</v>
      </c>
      <c r="AI28" s="271">
        <f t="shared" si="15"/>
        <v>2.6411883729880428</v>
      </c>
      <c r="AJ28" s="271">
        <f t="shared" si="15"/>
        <v>2.099545436181985</v>
      </c>
      <c r="AK28" s="297">
        <f t="shared" si="15"/>
        <v>1.0509510030358726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302">
        <v>23</v>
      </c>
      <c r="B29" s="303" t="s">
        <v>43</v>
      </c>
      <c r="C29" s="273">
        <v>855158</v>
      </c>
      <c r="D29" s="272">
        <v>14472958</v>
      </c>
      <c r="E29" s="273">
        <v>31294216</v>
      </c>
      <c r="F29" s="272">
        <f t="shared" si="0"/>
        <v>45767174</v>
      </c>
      <c r="G29" s="286">
        <f t="shared" si="1"/>
        <v>46622332</v>
      </c>
      <c r="H29" s="285">
        <f>'LL31.12.11'!N31</f>
        <v>816925</v>
      </c>
      <c r="I29" s="272">
        <f>'WLL31.12.11'!S31</f>
        <v>15280130</v>
      </c>
      <c r="J29" s="272">
        <f>'M31.12.11'!AB31</f>
        <v>36799705</v>
      </c>
      <c r="K29" s="272">
        <f t="shared" si="2"/>
        <v>52079835</v>
      </c>
      <c r="L29" s="286">
        <f t="shared" si="3"/>
        <v>52896760</v>
      </c>
      <c r="M29" s="285">
        <v>819478</v>
      </c>
      <c r="N29" s="272">
        <v>166859</v>
      </c>
      <c r="O29" s="274">
        <v>4234815</v>
      </c>
      <c r="P29" s="272">
        <f t="shared" si="4"/>
        <v>4401674</v>
      </c>
      <c r="Q29" s="286">
        <f t="shared" si="5"/>
        <v>5221152</v>
      </c>
      <c r="R29" s="285">
        <f>'LL31.12.11'!D31</f>
        <v>779736</v>
      </c>
      <c r="S29" s="272">
        <f>'WLL31.12.11'!D31+'WLL31.12.11'!L31</f>
        <v>157969</v>
      </c>
      <c r="T29" s="272">
        <f>'M31.12.11'!D31</f>
        <v>4515054</v>
      </c>
      <c r="U29" s="272">
        <f t="shared" si="6"/>
        <v>4673023</v>
      </c>
      <c r="V29" s="286">
        <f t="shared" si="7"/>
        <v>5452759</v>
      </c>
      <c r="W29" s="285">
        <f t="shared" si="8"/>
        <v>-38233</v>
      </c>
      <c r="X29" s="272">
        <f t="shared" si="8"/>
        <v>807172</v>
      </c>
      <c r="Y29" s="272">
        <f t="shared" si="8"/>
        <v>5505489</v>
      </c>
      <c r="Z29" s="272">
        <f t="shared" si="9"/>
        <v>6312661</v>
      </c>
      <c r="AA29" s="286">
        <f t="shared" si="10"/>
        <v>6274428</v>
      </c>
      <c r="AB29" s="285">
        <f t="shared" si="11"/>
        <v>-39742</v>
      </c>
      <c r="AC29" s="272">
        <f t="shared" si="11"/>
        <v>-8890</v>
      </c>
      <c r="AD29" s="272">
        <f t="shared" si="11"/>
        <v>280239</v>
      </c>
      <c r="AE29" s="272">
        <f t="shared" si="12"/>
        <v>271349</v>
      </c>
      <c r="AF29" s="286">
        <f t="shared" si="13"/>
        <v>231607</v>
      </c>
      <c r="AG29" s="293">
        <f>-(AB29)/W29*100</f>
        <v>-103.94685219574713</v>
      </c>
      <c r="AH29" s="271">
        <f t="shared" si="15"/>
        <v>-1.101376162701382</v>
      </c>
      <c r="AI29" s="271">
        <f t="shared" si="15"/>
        <v>5.090174551252396</v>
      </c>
      <c r="AJ29" s="271">
        <f t="shared" si="15"/>
        <v>4.298488387068464</v>
      </c>
      <c r="AK29" s="297">
        <f t="shared" si="15"/>
        <v>3.691284687624115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302">
        <v>24</v>
      </c>
      <c r="B30" s="303" t="s">
        <v>44</v>
      </c>
      <c r="C30" s="273">
        <v>757373</v>
      </c>
      <c r="D30" s="272">
        <v>8582652</v>
      </c>
      <c r="E30" s="273">
        <v>31101174</v>
      </c>
      <c r="F30" s="272">
        <f t="shared" si="0"/>
        <v>39683826</v>
      </c>
      <c r="G30" s="286">
        <f t="shared" si="1"/>
        <v>40441199</v>
      </c>
      <c r="H30" s="285">
        <f>'LL31.12.11'!N32</f>
        <v>694786</v>
      </c>
      <c r="I30" s="272">
        <f>'WLL31.12.11'!S32</f>
        <v>6900334</v>
      </c>
      <c r="J30" s="272">
        <f>'M31.12.11'!AB32</f>
        <v>37793089</v>
      </c>
      <c r="K30" s="272">
        <f t="shared" si="2"/>
        <v>44693423</v>
      </c>
      <c r="L30" s="286">
        <f t="shared" si="3"/>
        <v>45388209</v>
      </c>
      <c r="M30" s="285">
        <v>750854</v>
      </c>
      <c r="N30" s="272">
        <v>149486</v>
      </c>
      <c r="O30" s="274">
        <v>3171085</v>
      </c>
      <c r="P30" s="272">
        <f t="shared" si="4"/>
        <v>3320571</v>
      </c>
      <c r="Q30" s="286">
        <f t="shared" si="5"/>
        <v>4071425</v>
      </c>
      <c r="R30" s="285">
        <f>'LL31.12.11'!D32</f>
        <v>686839</v>
      </c>
      <c r="S30" s="272">
        <f>'WLL31.12.11'!D32+'WLL31.12.11'!L32</f>
        <v>82210</v>
      </c>
      <c r="T30" s="272">
        <f>'M31.12.11'!D32</f>
        <v>3442306</v>
      </c>
      <c r="U30" s="272">
        <f t="shared" si="6"/>
        <v>3524516</v>
      </c>
      <c r="V30" s="286">
        <f t="shared" si="7"/>
        <v>4211355</v>
      </c>
      <c r="W30" s="285">
        <f t="shared" si="8"/>
        <v>-62587</v>
      </c>
      <c r="X30" s="272">
        <f t="shared" si="8"/>
        <v>-1682318</v>
      </c>
      <c r="Y30" s="272">
        <f t="shared" si="8"/>
        <v>6691915</v>
      </c>
      <c r="Z30" s="272">
        <f t="shared" si="9"/>
        <v>5009597</v>
      </c>
      <c r="AA30" s="286">
        <f t="shared" si="10"/>
        <v>4947010</v>
      </c>
      <c r="AB30" s="285">
        <f t="shared" si="11"/>
        <v>-64015</v>
      </c>
      <c r="AC30" s="272">
        <f t="shared" si="11"/>
        <v>-67276</v>
      </c>
      <c r="AD30" s="272">
        <f t="shared" si="11"/>
        <v>271221</v>
      </c>
      <c r="AE30" s="272">
        <f t="shared" si="12"/>
        <v>203945</v>
      </c>
      <c r="AF30" s="286">
        <f t="shared" si="13"/>
        <v>139930</v>
      </c>
      <c r="AG30" s="293">
        <f t="shared" si="14"/>
        <v>-102.28162397942064</v>
      </c>
      <c r="AH30" s="271">
        <f t="shared" si="15"/>
        <v>3.9990061332043054</v>
      </c>
      <c r="AI30" s="271">
        <f t="shared" si="15"/>
        <v>4.052965406763236</v>
      </c>
      <c r="AJ30" s="271">
        <f t="shared" si="15"/>
        <v>4.071085957612958</v>
      </c>
      <c r="AK30" s="297">
        <f t="shared" si="15"/>
        <v>2.8285772618207767</v>
      </c>
    </row>
    <row r="31" spans="1:37" ht="18" customHeight="1">
      <c r="A31" s="302">
        <v>25</v>
      </c>
      <c r="B31" s="303" t="s">
        <v>45</v>
      </c>
      <c r="C31" s="273">
        <v>1401154</v>
      </c>
      <c r="D31" s="272">
        <v>7531489</v>
      </c>
      <c r="E31" s="273">
        <v>15681900</v>
      </c>
      <c r="F31" s="272">
        <f t="shared" si="0"/>
        <v>23213389</v>
      </c>
      <c r="G31" s="286">
        <f t="shared" si="1"/>
        <v>24614543</v>
      </c>
      <c r="H31" s="285">
        <f>'LL31.12.11'!N33</f>
        <v>1176788</v>
      </c>
      <c r="I31" s="272">
        <f>'WLL31.12.11'!S33</f>
        <v>6224866</v>
      </c>
      <c r="J31" s="272">
        <f>'M31.12.11'!AB33</f>
        <v>18128298</v>
      </c>
      <c r="K31" s="272">
        <f t="shared" si="2"/>
        <v>24353164</v>
      </c>
      <c r="L31" s="286">
        <f t="shared" si="3"/>
        <v>25529952</v>
      </c>
      <c r="M31" s="285">
        <v>1199651</v>
      </c>
      <c r="N31" s="272">
        <v>37527</v>
      </c>
      <c r="O31" s="274">
        <v>2449713</v>
      </c>
      <c r="P31" s="272">
        <f t="shared" si="4"/>
        <v>2487240</v>
      </c>
      <c r="Q31" s="286">
        <f t="shared" si="5"/>
        <v>3686891</v>
      </c>
      <c r="R31" s="285">
        <f>'LL31.12.11'!D33</f>
        <v>972575</v>
      </c>
      <c r="S31" s="272">
        <f>'WLL31.12.11'!D33+'WLL31.12.11'!L33</f>
        <v>36861</v>
      </c>
      <c r="T31" s="272">
        <f>'M31.12.11'!D33</f>
        <v>2352114</v>
      </c>
      <c r="U31" s="272">
        <f t="shared" si="6"/>
        <v>2388975</v>
      </c>
      <c r="V31" s="286">
        <f t="shared" si="7"/>
        <v>3361550</v>
      </c>
      <c r="W31" s="285">
        <f t="shared" si="8"/>
        <v>-224366</v>
      </c>
      <c r="X31" s="272">
        <f t="shared" si="8"/>
        <v>-1306623</v>
      </c>
      <c r="Y31" s="272">
        <f t="shared" si="8"/>
        <v>2446398</v>
      </c>
      <c r="Z31" s="272">
        <f t="shared" si="9"/>
        <v>1139775</v>
      </c>
      <c r="AA31" s="286">
        <f t="shared" si="10"/>
        <v>915409</v>
      </c>
      <c r="AB31" s="285">
        <f t="shared" si="11"/>
        <v>-227076</v>
      </c>
      <c r="AC31" s="272">
        <f t="shared" si="11"/>
        <v>-666</v>
      </c>
      <c r="AD31" s="272">
        <f t="shared" si="11"/>
        <v>-97599</v>
      </c>
      <c r="AE31" s="272">
        <f t="shared" si="12"/>
        <v>-98265</v>
      </c>
      <c r="AF31" s="286">
        <f t="shared" si="13"/>
        <v>-325341</v>
      </c>
      <c r="AG31" s="293">
        <f t="shared" si="14"/>
        <v>-101.20784789139175</v>
      </c>
      <c r="AH31" s="271">
        <f t="shared" si="15"/>
        <v>0.05097109112574935</v>
      </c>
      <c r="AI31" s="271">
        <f t="shared" si="15"/>
        <v>-3.9894980293476365</v>
      </c>
      <c r="AJ31" s="271">
        <f t="shared" si="15"/>
        <v>-8.621438441797723</v>
      </c>
      <c r="AK31" s="297">
        <f t="shared" si="15"/>
        <v>-35.540507030190874</v>
      </c>
    </row>
    <row r="32" spans="1:43" ht="18" customHeight="1">
      <c r="A32" s="302">
        <v>26</v>
      </c>
      <c r="B32" s="303" t="s">
        <v>46</v>
      </c>
      <c r="C32" s="273">
        <v>1481722</v>
      </c>
      <c r="D32" s="272">
        <v>2299359</v>
      </c>
      <c r="E32" s="273">
        <v>10603255</v>
      </c>
      <c r="F32" s="272">
        <f t="shared" si="0"/>
        <v>12902614</v>
      </c>
      <c r="G32" s="286">
        <f t="shared" si="1"/>
        <v>14384336</v>
      </c>
      <c r="H32" s="285">
        <f>'LL31.12.11'!N34</f>
        <v>1472009</v>
      </c>
      <c r="I32" s="272">
        <f>'WLL31.12.11'!S34</f>
        <v>2388368</v>
      </c>
      <c r="J32" s="272">
        <f>'M31.12.11'!AB34</f>
        <v>11408476</v>
      </c>
      <c r="K32" s="272">
        <f t="shared" si="2"/>
        <v>13796844</v>
      </c>
      <c r="L32" s="286">
        <f t="shared" si="3"/>
        <v>15268853</v>
      </c>
      <c r="M32" s="285">
        <v>994607</v>
      </c>
      <c r="N32" s="272">
        <v>30884</v>
      </c>
      <c r="O32" s="274">
        <v>1501418</v>
      </c>
      <c r="P32" s="272">
        <f t="shared" si="4"/>
        <v>1532302</v>
      </c>
      <c r="Q32" s="286">
        <f t="shared" si="5"/>
        <v>2526909</v>
      </c>
      <c r="R32" s="285">
        <f>'LL31.12.11'!D34</f>
        <v>972602</v>
      </c>
      <c r="S32" s="272">
        <f>'WLL31.12.11'!D34+'WLL31.12.11'!L34</f>
        <v>22991</v>
      </c>
      <c r="T32" s="272">
        <f>'M31.12.11'!D34</f>
        <v>1603280</v>
      </c>
      <c r="U32" s="272">
        <f t="shared" si="6"/>
        <v>1626271</v>
      </c>
      <c r="V32" s="286">
        <f t="shared" si="7"/>
        <v>2598873</v>
      </c>
      <c r="W32" s="285">
        <f t="shared" si="8"/>
        <v>-9713</v>
      </c>
      <c r="X32" s="272">
        <f t="shared" si="8"/>
        <v>89009</v>
      </c>
      <c r="Y32" s="272">
        <f t="shared" si="8"/>
        <v>805221</v>
      </c>
      <c r="Z32" s="272">
        <f t="shared" si="9"/>
        <v>894230</v>
      </c>
      <c r="AA32" s="286">
        <f t="shared" si="10"/>
        <v>884517</v>
      </c>
      <c r="AB32" s="285">
        <f t="shared" si="11"/>
        <v>-22005</v>
      </c>
      <c r="AC32" s="272">
        <f t="shared" si="11"/>
        <v>-7893</v>
      </c>
      <c r="AD32" s="272">
        <f t="shared" si="11"/>
        <v>101862</v>
      </c>
      <c r="AE32" s="272">
        <f t="shared" si="12"/>
        <v>93969</v>
      </c>
      <c r="AF32" s="286">
        <f t="shared" si="13"/>
        <v>71964</v>
      </c>
      <c r="AG32" s="293">
        <f>-(AB32)/W32*100</f>
        <v>-226.5520436528364</v>
      </c>
      <c r="AH32" s="271">
        <f t="shared" si="15"/>
        <v>-8.867642597939534</v>
      </c>
      <c r="AI32" s="271">
        <f t="shared" si="15"/>
        <v>12.650191686505941</v>
      </c>
      <c r="AJ32" s="271">
        <f t="shared" si="15"/>
        <v>10.508370329780929</v>
      </c>
      <c r="AK32" s="297">
        <f t="shared" si="15"/>
        <v>8.1359657304495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94"/>
      <c r="B33" s="292" t="s">
        <v>47</v>
      </c>
      <c r="C33" s="279">
        <f aca="true" t="shared" si="16" ref="C33:AA33">SUM(C8:C32)</f>
        <v>28899175</v>
      </c>
      <c r="D33" s="275">
        <f t="shared" si="16"/>
        <v>197050062</v>
      </c>
      <c r="E33" s="275">
        <f t="shared" si="16"/>
        <v>540923745</v>
      </c>
      <c r="F33" s="275">
        <f t="shared" si="16"/>
        <v>737973807</v>
      </c>
      <c r="G33" s="288">
        <f t="shared" si="16"/>
        <v>766872982</v>
      </c>
      <c r="H33" s="287">
        <f t="shared" si="16"/>
        <v>26798384</v>
      </c>
      <c r="I33" s="275">
        <f t="shared" si="16"/>
        <v>193866067</v>
      </c>
      <c r="J33" s="275">
        <f t="shared" si="16"/>
        <v>621127803</v>
      </c>
      <c r="K33" s="275">
        <f t="shared" si="16"/>
        <v>814993870</v>
      </c>
      <c r="L33" s="288">
        <f t="shared" si="16"/>
        <v>841792254</v>
      </c>
      <c r="M33" s="287">
        <f t="shared" si="16"/>
        <v>25224905</v>
      </c>
      <c r="N33" s="275">
        <f t="shared" si="16"/>
        <v>5565437</v>
      </c>
      <c r="O33" s="275">
        <f t="shared" si="16"/>
        <v>86268689</v>
      </c>
      <c r="P33" s="275">
        <f t="shared" si="16"/>
        <v>91834126</v>
      </c>
      <c r="Q33" s="288">
        <f t="shared" si="16"/>
        <v>117059031</v>
      </c>
      <c r="R33" s="287">
        <f t="shared" si="16"/>
        <v>23003774</v>
      </c>
      <c r="S33" s="275">
        <f t="shared" si="16"/>
        <v>4334300</v>
      </c>
      <c r="T33" s="275">
        <f t="shared" si="16"/>
        <v>92427505</v>
      </c>
      <c r="U33" s="275">
        <f t="shared" si="16"/>
        <v>96761805</v>
      </c>
      <c r="V33" s="288">
        <f t="shared" si="16"/>
        <v>119765579</v>
      </c>
      <c r="W33" s="287">
        <f t="shared" si="16"/>
        <v>-2100791</v>
      </c>
      <c r="X33" s="275">
        <f t="shared" si="16"/>
        <v>-3183995</v>
      </c>
      <c r="Y33" s="275">
        <f t="shared" si="16"/>
        <v>80204058</v>
      </c>
      <c r="Z33" s="275">
        <f t="shared" si="16"/>
        <v>77020063</v>
      </c>
      <c r="AA33" s="288">
        <f t="shared" si="16"/>
        <v>74919272</v>
      </c>
      <c r="AB33" s="287">
        <f>SUM(AB8:AB32)</f>
        <v>-2221131</v>
      </c>
      <c r="AC33" s="275">
        <f>SUM(AC8:AC32)</f>
        <v>-1231137</v>
      </c>
      <c r="AD33" s="275">
        <f>SUM(AD8:AD32)</f>
        <v>6158816</v>
      </c>
      <c r="AE33" s="275">
        <f>SUM(AE8:AE32)</f>
        <v>4927679</v>
      </c>
      <c r="AF33" s="288">
        <f>SUM(AF8:AF32)</f>
        <v>2706548</v>
      </c>
      <c r="AG33" s="293">
        <f t="shared" si="14"/>
        <v>-105.72831852383221</v>
      </c>
      <c r="AH33" s="276">
        <f t="shared" si="15"/>
        <v>38.66642378521323</v>
      </c>
      <c r="AI33" s="276">
        <f t="shared" si="15"/>
        <v>7.67893315323272</v>
      </c>
      <c r="AJ33" s="276">
        <f t="shared" si="15"/>
        <v>6.397916085838569</v>
      </c>
      <c r="AK33" s="298">
        <f t="shared" si="15"/>
        <v>3.612619193630178</v>
      </c>
    </row>
    <row r="34" spans="1:37" ht="18" customHeight="1">
      <c r="A34" s="282">
        <v>27</v>
      </c>
      <c r="B34" s="292" t="s">
        <v>48</v>
      </c>
      <c r="C34" s="273">
        <v>2836917</v>
      </c>
      <c r="D34" s="272">
        <v>14711773</v>
      </c>
      <c r="E34" s="272">
        <v>24112822</v>
      </c>
      <c r="F34" s="272">
        <f>SUM(D34:E34)</f>
        <v>38824595</v>
      </c>
      <c r="G34" s="286">
        <f>F34+C34</f>
        <v>41661512</v>
      </c>
      <c r="H34" s="285">
        <f>'LL31.12.11'!N36</f>
        <v>2882753</v>
      </c>
      <c r="I34" s="272">
        <f>'WLL31.12.11'!S36</f>
        <v>14732158</v>
      </c>
      <c r="J34" s="272">
        <f>'M31.12.11'!AB36</f>
        <v>26608312</v>
      </c>
      <c r="K34" s="272">
        <f t="shared" si="2"/>
        <v>41340470</v>
      </c>
      <c r="L34" s="286">
        <f t="shared" si="3"/>
        <v>44223223</v>
      </c>
      <c r="M34" s="293"/>
      <c r="N34" s="271"/>
      <c r="O34" s="277"/>
      <c r="P34" s="272">
        <f>SUM(N34:O34)</f>
        <v>0</v>
      </c>
      <c r="Q34" s="286">
        <f>P34+M34</f>
        <v>0</v>
      </c>
      <c r="R34" s="285">
        <f>'[1]LL31.03.10'!D36</f>
        <v>0</v>
      </c>
      <c r="S34" s="272">
        <f>'[1]WLL31.03.10'!D36+'[1]WLL31.03.10'!L36</f>
        <v>0</v>
      </c>
      <c r="T34" s="272">
        <f>'[1]M31.03.10'!D36</f>
        <v>0</v>
      </c>
      <c r="U34" s="272">
        <f>SUM(S34:T34)</f>
        <v>0</v>
      </c>
      <c r="V34" s="286">
        <f>U34+R34</f>
        <v>0</v>
      </c>
      <c r="W34" s="285">
        <f t="shared" si="8"/>
        <v>45836</v>
      </c>
      <c r="X34" s="272">
        <f>I34-D34</f>
        <v>20385</v>
      </c>
      <c r="Y34" s="272">
        <f>J34-E34</f>
        <v>2495490</v>
      </c>
      <c r="Z34" s="272">
        <f>SUM(X34:Y34)</f>
        <v>2515875</v>
      </c>
      <c r="AA34" s="286">
        <f>Z34+W34</f>
        <v>2561711</v>
      </c>
      <c r="AB34" s="285">
        <f aca="true" t="shared" si="17" ref="AB34:AD35">R34-M34</f>
        <v>0</v>
      </c>
      <c r="AC34" s="272">
        <f t="shared" si="17"/>
        <v>0</v>
      </c>
      <c r="AD34" s="272">
        <f t="shared" si="17"/>
        <v>0</v>
      </c>
      <c r="AE34" s="272">
        <f>SUM(AC34:AD34)</f>
        <v>0</v>
      </c>
      <c r="AF34" s="286">
        <f>AE34+AB34</f>
        <v>0</v>
      </c>
      <c r="AG34" s="293"/>
      <c r="AH34" s="271"/>
      <c r="AI34" s="271"/>
      <c r="AJ34" s="271"/>
      <c r="AK34" s="297"/>
    </row>
    <row r="35" spans="1:37" ht="18" customHeight="1">
      <c r="A35" s="282">
        <v>28</v>
      </c>
      <c r="B35" s="292" t="s">
        <v>49</v>
      </c>
      <c r="C35" s="273">
        <v>2988187</v>
      </c>
      <c r="D35" s="272">
        <v>14158596</v>
      </c>
      <c r="E35" s="272">
        <v>20643734</v>
      </c>
      <c r="F35" s="272">
        <f>SUM(D35:E35)</f>
        <v>34802330</v>
      </c>
      <c r="G35" s="286">
        <f>F35+C35</f>
        <v>37790517</v>
      </c>
      <c r="H35" s="285">
        <f>'LL31.12.11'!N37</f>
        <v>3000903</v>
      </c>
      <c r="I35" s="272">
        <f>'WLL31.12.11'!S37</f>
        <v>14829872</v>
      </c>
      <c r="J35" s="272">
        <f>'M31.12.11'!AB37</f>
        <v>22700899</v>
      </c>
      <c r="K35" s="272">
        <f t="shared" si="2"/>
        <v>37530771</v>
      </c>
      <c r="L35" s="286">
        <f t="shared" si="3"/>
        <v>40531674</v>
      </c>
      <c r="M35" s="293"/>
      <c r="N35" s="271"/>
      <c r="O35" s="277"/>
      <c r="P35" s="272">
        <f>SUM(N35:O35)</f>
        <v>0</v>
      </c>
      <c r="Q35" s="286">
        <f>P35+M35</f>
        <v>0</v>
      </c>
      <c r="R35" s="285">
        <f>'[1]LL31.03.10'!D37</f>
        <v>0</v>
      </c>
      <c r="S35" s="272">
        <f>'[1]WLL31.03.10'!D37+'[1]WLL31.03.10'!L37</f>
        <v>0</v>
      </c>
      <c r="T35" s="272">
        <f>'[1]M31.03.10'!D37</f>
        <v>0</v>
      </c>
      <c r="U35" s="272">
        <f>SUM(S35:T35)</f>
        <v>0</v>
      </c>
      <c r="V35" s="286">
        <f>U35+R35</f>
        <v>0</v>
      </c>
      <c r="W35" s="285">
        <f t="shared" si="8"/>
        <v>12716</v>
      </c>
      <c r="X35" s="272">
        <f>I35-D35</f>
        <v>671276</v>
      </c>
      <c r="Y35" s="272">
        <f>J35-E35</f>
        <v>2057165</v>
      </c>
      <c r="Z35" s="272">
        <f>SUM(X35:Y35)</f>
        <v>2728441</v>
      </c>
      <c r="AA35" s="286">
        <f>Z35+W35</f>
        <v>2741157</v>
      </c>
      <c r="AB35" s="285">
        <f t="shared" si="17"/>
        <v>0</v>
      </c>
      <c r="AC35" s="272">
        <f t="shared" si="17"/>
        <v>0</v>
      </c>
      <c r="AD35" s="272">
        <f t="shared" si="17"/>
        <v>0</v>
      </c>
      <c r="AE35" s="272">
        <f>SUM(AC35:AD35)</f>
        <v>0</v>
      </c>
      <c r="AF35" s="286">
        <f>AE35+AB35</f>
        <v>0</v>
      </c>
      <c r="AG35" s="293"/>
      <c r="AH35" s="271"/>
      <c r="AI35" s="271"/>
      <c r="AJ35" s="271"/>
      <c r="AK35" s="297"/>
    </row>
    <row r="36" spans="1:37" ht="18" customHeight="1" thickBot="1">
      <c r="A36" s="304"/>
      <c r="B36" s="305" t="s">
        <v>50</v>
      </c>
      <c r="C36" s="301">
        <f aca="true" t="shared" si="18" ref="C36:AF36">SUM(C33:C35)</f>
        <v>34724279</v>
      </c>
      <c r="D36" s="290">
        <f t="shared" si="18"/>
        <v>225920431</v>
      </c>
      <c r="E36" s="290">
        <f t="shared" si="18"/>
        <v>585680301</v>
      </c>
      <c r="F36" s="290">
        <f t="shared" si="18"/>
        <v>811600732</v>
      </c>
      <c r="G36" s="291">
        <f t="shared" si="18"/>
        <v>846325011</v>
      </c>
      <c r="H36" s="289">
        <f t="shared" si="18"/>
        <v>32682040</v>
      </c>
      <c r="I36" s="290">
        <f t="shared" si="18"/>
        <v>223428097</v>
      </c>
      <c r="J36" s="290">
        <f t="shared" si="18"/>
        <v>670437014</v>
      </c>
      <c r="K36" s="290">
        <f t="shared" si="18"/>
        <v>893865111</v>
      </c>
      <c r="L36" s="291">
        <f t="shared" si="18"/>
        <v>926547151</v>
      </c>
      <c r="M36" s="289">
        <f t="shared" si="18"/>
        <v>25224905</v>
      </c>
      <c r="N36" s="290">
        <f t="shared" si="18"/>
        <v>5565437</v>
      </c>
      <c r="O36" s="290">
        <f t="shared" si="18"/>
        <v>86268689</v>
      </c>
      <c r="P36" s="290">
        <f t="shared" si="18"/>
        <v>91834126</v>
      </c>
      <c r="Q36" s="291">
        <f t="shared" si="18"/>
        <v>117059031</v>
      </c>
      <c r="R36" s="289">
        <f t="shared" si="18"/>
        <v>23003774</v>
      </c>
      <c r="S36" s="290">
        <f t="shared" si="18"/>
        <v>4334300</v>
      </c>
      <c r="T36" s="290">
        <f t="shared" si="18"/>
        <v>92427505</v>
      </c>
      <c r="U36" s="290">
        <f t="shared" si="18"/>
        <v>96761805</v>
      </c>
      <c r="V36" s="291">
        <f t="shared" si="18"/>
        <v>119765579</v>
      </c>
      <c r="W36" s="289">
        <f t="shared" si="18"/>
        <v>-2042239</v>
      </c>
      <c r="X36" s="290">
        <f t="shared" si="18"/>
        <v>-2492334</v>
      </c>
      <c r="Y36" s="290">
        <f t="shared" si="18"/>
        <v>84756713</v>
      </c>
      <c r="Z36" s="290">
        <f t="shared" si="18"/>
        <v>82264379</v>
      </c>
      <c r="AA36" s="291">
        <f t="shared" si="18"/>
        <v>80222140</v>
      </c>
      <c r="AB36" s="289">
        <f t="shared" si="18"/>
        <v>-2221131</v>
      </c>
      <c r="AC36" s="290">
        <f t="shared" si="18"/>
        <v>-1231137</v>
      </c>
      <c r="AD36" s="290">
        <f t="shared" si="18"/>
        <v>6158816</v>
      </c>
      <c r="AE36" s="290">
        <f t="shared" si="18"/>
        <v>4927679</v>
      </c>
      <c r="AF36" s="291">
        <f t="shared" si="18"/>
        <v>2706548</v>
      </c>
      <c r="AG36" s="322">
        <f t="shared" si="14"/>
        <v>-108.75960159413272</v>
      </c>
      <c r="AH36" s="299">
        <f t="shared" si="15"/>
        <v>49.39695080996368</v>
      </c>
      <c r="AI36" s="299">
        <f t="shared" si="15"/>
        <v>7.2664639554863335</v>
      </c>
      <c r="AJ36" s="299">
        <f t="shared" si="15"/>
        <v>5.990051903266662</v>
      </c>
      <c r="AK36" s="300">
        <f t="shared" si="15"/>
        <v>3.3738167543274216</v>
      </c>
    </row>
    <row r="39" ht="12.75">
      <c r="L39">
        <v>653927947</v>
      </c>
    </row>
    <row r="40" ht="12.75">
      <c r="L40" s="96">
        <f>L39-L36</f>
        <v>-272619204</v>
      </c>
    </row>
  </sheetData>
  <sheetProtection/>
  <mergeCells count="33">
    <mergeCell ref="AK5:AK6"/>
    <mergeCell ref="AA5:AA6"/>
    <mergeCell ref="AB5:AB6"/>
    <mergeCell ref="AC5:AE5"/>
    <mergeCell ref="AF5:AF6"/>
    <mergeCell ref="AG5:AG6"/>
    <mergeCell ref="AH5:AJ5"/>
    <mergeCell ref="G5:G6"/>
    <mergeCell ref="H5:H6"/>
    <mergeCell ref="W5:W6"/>
    <mergeCell ref="X5:Z5"/>
    <mergeCell ref="Q5:Q6"/>
    <mergeCell ref="R5:R6"/>
    <mergeCell ref="S5:U5"/>
    <mergeCell ref="V5:V6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W3:AF3"/>
    <mergeCell ref="AG3:AK4"/>
    <mergeCell ref="C4:G4"/>
    <mergeCell ref="H4:L4"/>
    <mergeCell ref="M4:Q4"/>
    <mergeCell ref="R4:V4"/>
    <mergeCell ref="W4:AA4"/>
    <mergeCell ref="AB4:AF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SheetLayoutView="100" zoomScalePageLayoutView="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8" sqref="U8"/>
    </sheetView>
  </sheetViews>
  <sheetFormatPr defaultColWidth="9.140625" defaultRowHeight="12.75"/>
  <cols>
    <col min="1" max="1" width="5.00390625" style="0" customWidth="1"/>
    <col min="2" max="2" width="19.28125" style="0" customWidth="1"/>
    <col min="3" max="3" width="5.57421875" style="0" customWidth="1"/>
    <col min="4" max="4" width="12.7109375" style="0" customWidth="1"/>
    <col min="5" max="5" width="10.28125" style="0" customWidth="1"/>
    <col min="6" max="6" width="11.28125" style="0" hidden="1" customWidth="1"/>
    <col min="7" max="7" width="12.7109375" style="0" customWidth="1"/>
    <col min="8" max="8" width="12.8515625" style="0" customWidth="1"/>
    <col min="9" max="9" width="12.7109375" style="0" customWidth="1"/>
    <col min="10" max="10" width="11.57421875" style="0" hidden="1" customWidth="1"/>
    <col min="11" max="11" width="0.13671875" style="0" hidden="1" customWidth="1"/>
    <col min="12" max="12" width="12.00390625" style="0" customWidth="1"/>
    <col min="13" max="13" width="12.7109375" style="0" customWidth="1"/>
    <col min="14" max="14" width="11.7109375" style="0" customWidth="1"/>
    <col min="15" max="15" width="11.8515625" style="0" bestFit="1" customWidth="1"/>
    <col min="16" max="16" width="10.140625" style="0" bestFit="1" customWidth="1"/>
    <col min="17" max="17" width="11.57421875" style="0" customWidth="1"/>
    <col min="18" max="18" width="10.00390625" style="0" customWidth="1"/>
    <col min="19" max="20" width="9.8515625" style="0" customWidth="1"/>
    <col min="21" max="21" width="10.00390625" style="0" customWidth="1"/>
    <col min="22" max="23" width="13.00390625" style="0" customWidth="1"/>
    <col min="24" max="24" width="8.28125" style="0" customWidth="1"/>
    <col min="25" max="25" width="10.7109375" style="0" customWidth="1"/>
    <col min="26" max="26" width="11.7109375" style="0" customWidth="1"/>
    <col min="27" max="27" width="12.7109375" style="0" customWidth="1"/>
    <col min="28" max="28" width="13.140625" style="0" customWidth="1"/>
    <col min="29" max="29" width="14.28125" style="0" customWidth="1"/>
    <col min="31" max="31" width="9.28125" style="0" bestFit="1" customWidth="1"/>
    <col min="32" max="32" width="9.57421875" style="0" bestFit="1" customWidth="1"/>
    <col min="36" max="37" width="0" style="0" hidden="1" customWidth="1"/>
  </cols>
  <sheetData>
    <row r="1" ht="15.75">
      <c r="W1" s="107" t="s">
        <v>130</v>
      </c>
    </row>
    <row r="2" spans="2:11" ht="14.25">
      <c r="B2" s="2" t="str">
        <f>'opr-31.12.11'!B2</f>
        <v>No. 1-2(1)/Market Share/2011-CP&amp;M </v>
      </c>
      <c r="C2" s="2"/>
      <c r="D2" s="2"/>
      <c r="E2" s="2"/>
      <c r="F2" s="2"/>
      <c r="G2" s="2"/>
      <c r="H2" s="2" t="str">
        <f>'opr-31.12.11'!H2</f>
        <v>Dated: 27th January 2012.</v>
      </c>
      <c r="I2" s="2"/>
      <c r="J2" s="2"/>
      <c r="K2" s="2"/>
    </row>
    <row r="3" ht="9" customHeight="1"/>
    <row r="4" spans="2:3" ht="15">
      <c r="B4" s="27" t="s">
        <v>234</v>
      </c>
      <c r="C4" s="27"/>
    </row>
    <row r="5" spans="4:21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  <c r="T5">
        <v>14</v>
      </c>
      <c r="U5">
        <v>15</v>
      </c>
    </row>
    <row r="6" spans="1:29" ht="16.5" customHeight="1">
      <c r="A6" s="487" t="s">
        <v>70</v>
      </c>
      <c r="B6" s="489" t="s">
        <v>71</v>
      </c>
      <c r="C6" s="487" t="s">
        <v>134</v>
      </c>
      <c r="D6" s="21" t="s">
        <v>72</v>
      </c>
      <c r="E6" s="21"/>
      <c r="F6" s="21"/>
      <c r="G6" s="21"/>
      <c r="H6" s="21"/>
      <c r="I6" s="21"/>
      <c r="J6" s="21"/>
      <c r="K6" s="21"/>
      <c r="L6" s="21"/>
      <c r="M6" s="1"/>
      <c r="N6" s="21"/>
      <c r="O6" s="21"/>
      <c r="P6" s="21"/>
      <c r="Q6" s="21"/>
      <c r="R6" s="21"/>
      <c r="S6" s="21"/>
      <c r="T6" s="21"/>
      <c r="U6" s="21"/>
      <c r="V6" s="486" t="s">
        <v>77</v>
      </c>
      <c r="W6" s="486" t="s">
        <v>78</v>
      </c>
      <c r="X6" s="486" t="s">
        <v>122</v>
      </c>
      <c r="Y6" s="485" t="s">
        <v>137</v>
      </c>
      <c r="Z6" s="483" t="s">
        <v>117</v>
      </c>
      <c r="AA6" s="57"/>
      <c r="AB6" s="95" t="s">
        <v>230</v>
      </c>
      <c r="AC6" s="58"/>
    </row>
    <row r="7" spans="1:29" ht="43.5" customHeight="1">
      <c r="A7" s="488"/>
      <c r="B7" s="489"/>
      <c r="C7" s="488"/>
      <c r="D7" s="59" t="s">
        <v>116</v>
      </c>
      <c r="E7" s="59" t="s">
        <v>2</v>
      </c>
      <c r="F7" s="42" t="s">
        <v>67</v>
      </c>
      <c r="G7" s="59" t="s">
        <v>3</v>
      </c>
      <c r="H7" s="59" t="s">
        <v>73</v>
      </c>
      <c r="I7" s="59" t="s">
        <v>140</v>
      </c>
      <c r="J7" s="59" t="s">
        <v>141</v>
      </c>
      <c r="K7" s="59" t="s">
        <v>142</v>
      </c>
      <c r="L7" s="59" t="s">
        <v>74</v>
      </c>
      <c r="M7" s="59" t="s">
        <v>75</v>
      </c>
      <c r="N7" s="59" t="s">
        <v>76</v>
      </c>
      <c r="O7" s="206" t="s">
        <v>160</v>
      </c>
      <c r="P7" s="206" t="s">
        <v>172</v>
      </c>
      <c r="Q7" s="60" t="s">
        <v>84</v>
      </c>
      <c r="R7" s="206" t="s">
        <v>161</v>
      </c>
      <c r="S7" s="59" t="s">
        <v>171</v>
      </c>
      <c r="T7" s="60" t="s">
        <v>88</v>
      </c>
      <c r="U7" s="59" t="s">
        <v>5</v>
      </c>
      <c r="V7" s="486"/>
      <c r="W7" s="486"/>
      <c r="X7" s="486"/>
      <c r="Y7" s="484"/>
      <c r="Z7" s="484"/>
      <c r="AA7" s="57" t="s">
        <v>47</v>
      </c>
      <c r="AB7" s="46" t="s">
        <v>103</v>
      </c>
      <c r="AC7" s="61" t="s">
        <v>104</v>
      </c>
    </row>
    <row r="8" spans="1:43" ht="14.25" customHeight="1">
      <c r="A8" s="5">
        <v>1</v>
      </c>
      <c r="B8" s="6" t="s">
        <v>21</v>
      </c>
      <c r="C8" s="6"/>
      <c r="D8" s="41">
        <f>'M31.12.11'!D9+'WLL31.12.11'!D9+'WLL31.12.11'!L9+'LL31.12.11'!D9</f>
        <v>0</v>
      </c>
      <c r="E8" s="67"/>
      <c r="F8" s="41"/>
      <c r="G8" s="41"/>
      <c r="H8" s="41"/>
      <c r="I8" s="41"/>
      <c r="J8" s="41"/>
      <c r="K8" s="41"/>
      <c r="L8" s="41"/>
      <c r="M8" s="41"/>
      <c r="N8" s="41"/>
      <c r="O8" s="41"/>
      <c r="P8" s="41">
        <f>'M31.12.11'!W9</f>
        <v>0</v>
      </c>
      <c r="Q8" s="41"/>
      <c r="R8" s="41"/>
      <c r="S8" s="255"/>
      <c r="T8" s="41"/>
      <c r="U8" s="41">
        <f>'M31.12.11'!Z9</f>
        <v>0</v>
      </c>
      <c r="V8" s="41">
        <f>G8+H8+L8+I8+M8+N8+U8+T8+Q8+O8+R8+S8+P8</f>
        <v>0</v>
      </c>
      <c r="W8" s="41">
        <f aca="true" t="shared" si="0" ref="W8:W33">F8+V8</f>
        <v>0</v>
      </c>
      <c r="X8" s="104"/>
      <c r="Y8" s="68"/>
      <c r="Z8" s="68"/>
      <c r="AA8" s="41">
        <f>AB8+AC8</f>
        <v>381.7866324545455</v>
      </c>
      <c r="AB8" s="69">
        <v>149.15955478487294</v>
      </c>
      <c r="AC8" s="69">
        <v>232.62707766967253</v>
      </c>
      <c r="AE8" s="86">
        <v>192.9999999999999</v>
      </c>
      <c r="AF8" s="86">
        <v>301</v>
      </c>
      <c r="AQ8">
        <v>13.774230059876057</v>
      </c>
    </row>
    <row r="9" spans="1:43" ht="15">
      <c r="A9" s="5">
        <v>2</v>
      </c>
      <c r="B9" s="6" t="s">
        <v>22</v>
      </c>
      <c r="C9" s="100">
        <v>2</v>
      </c>
      <c r="D9" s="41">
        <f>'M31.12.11'!D10+'WLL31.12.11'!D10+'WLL31.12.11'!L10+'LL31.12.11'!D10</f>
        <v>10801918</v>
      </c>
      <c r="E9" s="67"/>
      <c r="F9" s="41">
        <f>D9+E9</f>
        <v>10801918</v>
      </c>
      <c r="G9" s="99">
        <f>'M31.12.11'!G10+'LL31.12.11'!H10</f>
        <v>17924487</v>
      </c>
      <c r="H9" s="8">
        <f>'M31.12.11'!S10+'WLL31.12.11'!M10+'LL31.12.11'!I10</f>
        <v>9399393</v>
      </c>
      <c r="I9" s="41">
        <f>'M31.12.11'!I10</f>
        <v>7057478</v>
      </c>
      <c r="J9" s="41">
        <f>G9-D9</f>
        <v>7122569</v>
      </c>
      <c r="K9" s="125">
        <f>J9/D9</f>
        <v>0.6593800286208431</v>
      </c>
      <c r="L9" s="8">
        <f>'LL31.12.11'!J10+'WLL31.12.11'!G10+'WLL31.12.11'!N10</f>
        <v>7928920</v>
      </c>
      <c r="M9" s="41">
        <f>'M31.12.11'!N10</f>
        <v>9502047</v>
      </c>
      <c r="N9" s="41">
        <f>'M31.12.11'!K10</f>
        <v>1902133</v>
      </c>
      <c r="O9" s="41">
        <f>'M31.12.11'!V10</f>
        <v>2823204</v>
      </c>
      <c r="P9" s="41">
        <f>'M31.12.11'!W10</f>
        <v>10941</v>
      </c>
      <c r="Q9" s="41">
        <f>'WLL31.12.11'!H10+'WLL31.12.11'!P10+'LL31.12.11'!L10</f>
        <v>612536</v>
      </c>
      <c r="R9" s="41">
        <f>'M31.12.11'!X10</f>
        <v>0</v>
      </c>
      <c r="S9" s="41">
        <f>'M31.12.11'!Y10</f>
        <v>33681</v>
      </c>
      <c r="T9" s="41">
        <f>'WLL31.12.11'!I10+'WLL31.12.11'!O10+'LL31.12.11'!K10</f>
        <v>0</v>
      </c>
      <c r="U9" s="41">
        <f>'M31.12.11'!Z10</f>
        <v>0</v>
      </c>
      <c r="V9" s="41">
        <f aca="true" t="shared" si="1" ref="V9:V36">G9+H9+L9+I9+M9+N9+U9+T9+Q9+O9+R9+S9+P9</f>
        <v>57194820</v>
      </c>
      <c r="W9" s="41">
        <f t="shared" si="0"/>
        <v>67996738</v>
      </c>
      <c r="X9" s="170">
        <f>D9/W9*100</f>
        <v>15.885935587086545</v>
      </c>
      <c r="Y9" s="68">
        <f>W9/(Z9*1000)</f>
        <v>0.796701444761889</v>
      </c>
      <c r="Z9" s="70">
        <f>AA9</f>
        <v>85347.828157036</v>
      </c>
      <c r="AA9" s="41">
        <f aca="true" t="shared" si="2" ref="AA9:AA37">AB9+AC9</f>
        <v>85347.828157036</v>
      </c>
      <c r="AB9" s="69">
        <v>23656.864812938027</v>
      </c>
      <c r="AC9" s="69">
        <v>61690.963344097974</v>
      </c>
      <c r="AE9" s="86">
        <v>23487</v>
      </c>
      <c r="AF9" s="86">
        <v>61248</v>
      </c>
      <c r="AQ9">
        <v>15.992765979229496</v>
      </c>
    </row>
    <row r="10" spans="1:43" ht="15">
      <c r="A10" s="5">
        <v>3</v>
      </c>
      <c r="B10" s="6" t="s">
        <v>23</v>
      </c>
      <c r="C10" s="100">
        <v>5</v>
      </c>
      <c r="D10" s="8">
        <f>'M31.12.11'!D11+'WLL31.12.11'!D11+'WLL31.12.11'!L11+'LL31.12.11'!D11</f>
        <v>1827575</v>
      </c>
      <c r="E10" s="67"/>
      <c r="F10" s="41">
        <f aca="true" t="shared" si="3" ref="F10:F36">D10+E10</f>
        <v>1827575</v>
      </c>
      <c r="G10" s="99">
        <f>'M31.12.11'!G11+'LL31.12.11'!H11</f>
        <v>3535202</v>
      </c>
      <c r="H10" s="99">
        <f>'M31.12.11'!S11+'WLL31.12.11'!M11+'LL31.12.11'!I11</f>
        <v>2641158</v>
      </c>
      <c r="I10" s="99">
        <f>'M31.12.11'!I11</f>
        <v>1923161</v>
      </c>
      <c r="J10" s="41"/>
      <c r="K10" s="41"/>
      <c r="L10" s="41">
        <f>'LL31.12.11'!J11+'WLL31.12.11'!G11+'WLL31.12.11'!N11</f>
        <v>129838</v>
      </c>
      <c r="M10" s="41">
        <f>'M31.12.11'!N11</f>
        <v>305312</v>
      </c>
      <c r="N10" s="99">
        <f>'M31.12.11'!K11</f>
        <v>3704780</v>
      </c>
      <c r="O10" s="41">
        <f>'M31.12.11'!V11</f>
        <v>94</v>
      </c>
      <c r="P10" s="41">
        <f>'M31.12.11'!W11</f>
        <v>0</v>
      </c>
      <c r="Q10" s="41">
        <f>'WLL31.12.11'!H11+'WLL31.12.11'!P11+'LL31.12.11'!L11</f>
        <v>930</v>
      </c>
      <c r="R10" s="41">
        <f>'M31.12.11'!X11</f>
        <v>89789</v>
      </c>
      <c r="S10" s="41">
        <f>'M31.12.11'!Y11</f>
        <v>0</v>
      </c>
      <c r="T10" s="41">
        <f>'WLL31.12.11'!I11+'WLL31.12.11'!O11+'LL31.12.11'!K11</f>
        <v>0</v>
      </c>
      <c r="U10" s="41">
        <f>'M31.12.11'!Z11</f>
        <v>325</v>
      </c>
      <c r="V10" s="41">
        <f t="shared" si="1"/>
        <v>12330589</v>
      </c>
      <c r="W10" s="41">
        <f t="shared" si="0"/>
        <v>14158164</v>
      </c>
      <c r="X10" s="170">
        <f>D10/W10*100</f>
        <v>12.908276807642574</v>
      </c>
      <c r="Y10" s="68">
        <f aca="true" t="shared" si="4" ref="Y10:Y37">W10/(Z10*1000)</f>
        <v>0.44871930413550454</v>
      </c>
      <c r="Z10" s="70">
        <f aca="true" t="shared" si="5" ref="Z10:Z36">AA10</f>
        <v>31552.3844628813</v>
      </c>
      <c r="AA10" s="41">
        <f t="shared" si="2"/>
        <v>31552.3844628813</v>
      </c>
      <c r="AB10" s="69">
        <v>4718.200385364779</v>
      </c>
      <c r="AC10" s="69">
        <v>26834.18407751652</v>
      </c>
      <c r="AE10" s="86">
        <v>4571.000000000004</v>
      </c>
      <c r="AF10" s="86">
        <v>25997</v>
      </c>
      <c r="AQ10">
        <v>15.942150650811174</v>
      </c>
    </row>
    <row r="11" spans="1:43" ht="15">
      <c r="A11" s="5">
        <v>4</v>
      </c>
      <c r="B11" s="6" t="s">
        <v>24</v>
      </c>
      <c r="C11" s="100">
        <v>3</v>
      </c>
      <c r="D11" s="41">
        <f>'M31.12.11'!D12+'WLL31.12.11'!D12+'WLL31.12.11'!L12+'LL31.12.11'!D12</f>
        <v>6616500</v>
      </c>
      <c r="E11" s="67"/>
      <c r="F11" s="41">
        <f t="shared" si="3"/>
        <v>6616500</v>
      </c>
      <c r="G11" s="99">
        <f>'M31.12.11'!G12+'LL31.12.11'!H12</f>
        <v>16717806</v>
      </c>
      <c r="H11" s="99">
        <f>'M31.12.11'!S12+'WLL31.12.11'!M12+'LL31.12.11'!I12</f>
        <v>9458921</v>
      </c>
      <c r="I11" s="41">
        <f>'M31.12.11'!I12</f>
        <v>5708731</v>
      </c>
      <c r="J11" s="41">
        <f>G11-D11</f>
        <v>10101306</v>
      </c>
      <c r="K11" s="125">
        <f>J11/D11</f>
        <v>1.526684198594423</v>
      </c>
      <c r="L11" s="41">
        <f>'LL31.12.11'!J12+'WLL31.12.11'!G12+'WLL31.12.11'!N12</f>
        <v>4922372</v>
      </c>
      <c r="M11" s="41">
        <f>'M31.12.11'!N12</f>
        <v>5315012</v>
      </c>
      <c r="N11" s="41">
        <f>'M31.12.11'!K12</f>
        <v>5014778</v>
      </c>
      <c r="O11" s="41">
        <f>'M31.12.11'!V12</f>
        <v>4204457</v>
      </c>
      <c r="P11" s="41">
        <f>'M31.12.11'!W12</f>
        <v>20515</v>
      </c>
      <c r="Q11" s="41">
        <f>'WLL31.12.11'!H12+'WLL31.12.11'!P12+'LL31.12.11'!L12</f>
        <v>1534689</v>
      </c>
      <c r="R11" s="41">
        <f>'M31.12.11'!X12</f>
        <v>2059787</v>
      </c>
      <c r="S11" s="41">
        <f>'M31.12.11'!Y12</f>
        <v>40221</v>
      </c>
      <c r="T11" s="41">
        <f>'WLL31.12.11'!I12+'WLL31.12.11'!O12+'LL31.12.11'!K12</f>
        <v>0</v>
      </c>
      <c r="U11" s="41">
        <f>'M31.12.11'!Z12</f>
        <v>324</v>
      </c>
      <c r="V11" s="41">
        <f t="shared" si="1"/>
        <v>54997613</v>
      </c>
      <c r="W11" s="41">
        <f t="shared" si="0"/>
        <v>61614113</v>
      </c>
      <c r="X11" s="170">
        <f>D11/W11*100</f>
        <v>10.738611136055793</v>
      </c>
      <c r="Y11" s="68">
        <f t="shared" si="4"/>
        <v>0.44264630040841163</v>
      </c>
      <c r="Z11" s="70">
        <f>AA11+AA17</f>
        <v>139194.91237846375</v>
      </c>
      <c r="AA11" s="41">
        <f t="shared" si="2"/>
        <v>105693.99279989177</v>
      </c>
      <c r="AB11" s="69">
        <v>11118.852292088477</v>
      </c>
      <c r="AC11" s="69">
        <v>94575.1405078033</v>
      </c>
      <c r="AE11" s="86">
        <v>10279.999999999993</v>
      </c>
      <c r="AF11" s="86">
        <v>87440</v>
      </c>
      <c r="AQ11">
        <v>14.894723151844975</v>
      </c>
    </row>
    <row r="12" spans="1:43" ht="15" customHeight="1">
      <c r="A12" s="5">
        <v>5</v>
      </c>
      <c r="B12" s="6" t="s">
        <v>25</v>
      </c>
      <c r="C12" s="100"/>
      <c r="D12" s="41">
        <f>'M31.12.11'!D13+'WLL31.12.11'!D13+'WLL31.12.11'!L13+'LL31.12.11'!D13</f>
        <v>0</v>
      </c>
      <c r="E12" s="67"/>
      <c r="F12" s="41">
        <f t="shared" si="3"/>
        <v>0</v>
      </c>
      <c r="G12" s="8">
        <f>'M31.12.11'!G13+'LL31.12.11'!H13</f>
        <v>0</v>
      </c>
      <c r="H12" s="41">
        <f>'M31.12.11'!S13+'WLL31.12.11'!M13+'LL31.12.11'!I13</f>
        <v>0</v>
      </c>
      <c r="I12" s="41">
        <f>'M31.12.11'!I13</f>
        <v>0</v>
      </c>
      <c r="J12" s="41"/>
      <c r="K12" s="41"/>
      <c r="L12" s="41">
        <f>'LL31.12.11'!J13+'WLL31.12.11'!G13+'WLL31.12.11'!N13</f>
        <v>0</v>
      </c>
      <c r="M12" s="41">
        <f>'M31.12.11'!N13</f>
        <v>0</v>
      </c>
      <c r="N12" s="41">
        <f>'M31.12.11'!K13</f>
        <v>0</v>
      </c>
      <c r="O12" s="41">
        <f>'M31.12.11'!V13</f>
        <v>0</v>
      </c>
      <c r="P12" s="41">
        <f>'M31.12.11'!W13</f>
        <v>0</v>
      </c>
      <c r="Q12" s="41">
        <f>'WLL31.12.11'!H13+'WLL31.12.11'!P13+'LL31.12.11'!L13</f>
        <v>0</v>
      </c>
      <c r="R12" s="41">
        <f>'M31.12.11'!X13</f>
        <v>0</v>
      </c>
      <c r="S12" s="41">
        <f>'M31.12.11'!Y13</f>
        <v>0</v>
      </c>
      <c r="T12" s="41">
        <f>'WLL31.12.11'!I13+'WLL31.12.11'!O13+'LL31.12.11'!K13</f>
        <v>0</v>
      </c>
      <c r="U12" s="41">
        <f>'M31.12.11'!Z13</f>
        <v>0</v>
      </c>
      <c r="V12" s="41">
        <f t="shared" si="1"/>
        <v>0</v>
      </c>
      <c r="W12" s="41">
        <f t="shared" si="0"/>
        <v>0</v>
      </c>
      <c r="X12" s="170"/>
      <c r="Y12" s="68" t="e">
        <f t="shared" si="4"/>
        <v>#DIV/0!</v>
      </c>
      <c r="Z12" s="70"/>
      <c r="AA12" s="41">
        <f t="shared" si="2"/>
        <v>25959.069725875004</v>
      </c>
      <c r="AB12" s="69">
        <v>5992.694800267953</v>
      </c>
      <c r="AC12" s="69">
        <v>19966.37492560705</v>
      </c>
      <c r="AE12" s="86">
        <v>5599.999999999996</v>
      </c>
      <c r="AF12" s="86">
        <v>18657.999999999985</v>
      </c>
      <c r="AQ12">
        <v>22.46874083820653</v>
      </c>
    </row>
    <row r="13" spans="1:43" ht="15">
      <c r="A13" s="5">
        <v>6</v>
      </c>
      <c r="B13" s="6" t="s">
        <v>26</v>
      </c>
      <c r="C13" s="100">
        <v>5</v>
      </c>
      <c r="D13" s="41">
        <f>'M31.12.11'!D14+'WLL31.12.11'!D14+'WLL31.12.11'!L14+'LL31.12.11'!D14</f>
        <v>5720266</v>
      </c>
      <c r="E13" s="67"/>
      <c r="F13" s="41">
        <f t="shared" si="3"/>
        <v>5720266</v>
      </c>
      <c r="G13" s="99">
        <f>'M31.12.11'!G14+'LL31.12.11'!H14</f>
        <v>6858792</v>
      </c>
      <c r="H13" s="99">
        <f>'M31.12.11'!S14+'WLL31.12.11'!M14+'LL31.12.11'!I14</f>
        <v>8197072</v>
      </c>
      <c r="I13" s="99">
        <f>'M31.12.11'!I14</f>
        <v>15602586</v>
      </c>
      <c r="J13" s="41">
        <f>I13-D13</f>
        <v>9882320</v>
      </c>
      <c r="K13" s="125">
        <f>J13/D13</f>
        <v>1.7275979823315908</v>
      </c>
      <c r="L13" s="41">
        <f>'LL31.12.11'!J14+'WLL31.12.11'!G14+'WLL31.12.11'!N14</f>
        <v>3902604</v>
      </c>
      <c r="M13" s="99">
        <f>'M31.12.11'!N14</f>
        <v>7652235</v>
      </c>
      <c r="N13" s="41">
        <f>'M31.12.11'!K14</f>
        <v>588260</v>
      </c>
      <c r="O13" s="41">
        <f>'M31.12.11'!V14</f>
        <v>3054752</v>
      </c>
      <c r="P13" s="41">
        <f>'M31.12.11'!W14</f>
        <v>1149514</v>
      </c>
      <c r="Q13" s="41">
        <f>'WLL31.12.11'!H14+'WLL31.12.11'!P14+'LL31.12.11'!L14</f>
        <v>118862</v>
      </c>
      <c r="R13" s="41">
        <f>'M31.12.11'!X14</f>
        <v>0</v>
      </c>
      <c r="S13" s="41">
        <f>'M31.12.11'!Y14</f>
        <v>31457</v>
      </c>
      <c r="T13" s="41">
        <f>'WLL31.12.11'!I14+'WLL31.12.11'!O14+'LL31.12.11'!K14</f>
        <v>0</v>
      </c>
      <c r="U13" s="41">
        <f>'M31.12.11'!Z14</f>
        <v>69</v>
      </c>
      <c r="V13" s="41">
        <f t="shared" si="1"/>
        <v>47156203</v>
      </c>
      <c r="W13" s="41">
        <f t="shared" si="0"/>
        <v>52876469</v>
      </c>
      <c r="X13" s="170">
        <f>D13/W13*100</f>
        <v>10.818169420503477</v>
      </c>
      <c r="Y13" s="68">
        <f t="shared" si="4"/>
        <v>0.855149040712489</v>
      </c>
      <c r="Z13" s="70">
        <f t="shared" si="5"/>
        <v>61833.04486425505</v>
      </c>
      <c r="AA13" s="41">
        <f t="shared" si="2"/>
        <v>61833.04486425505</v>
      </c>
      <c r="AB13" s="69">
        <v>24928.532573366592</v>
      </c>
      <c r="AC13" s="69">
        <v>36904.51229088846</v>
      </c>
      <c r="AE13" s="86">
        <v>24045.999999999985</v>
      </c>
      <c r="AF13" s="86">
        <v>35597.99999999997</v>
      </c>
      <c r="AQ13">
        <v>30.493285040347402</v>
      </c>
    </row>
    <row r="14" spans="1:43" ht="15">
      <c r="A14" s="5">
        <v>7</v>
      </c>
      <c r="B14" s="6" t="s">
        <v>27</v>
      </c>
      <c r="C14" s="100">
        <v>3</v>
      </c>
      <c r="D14" s="8">
        <f>'M31.12.11'!D15+'WLL31.12.11'!D15+'WLL31.12.11'!L15+'LL31.12.11'!D15</f>
        <v>3483599</v>
      </c>
      <c r="E14" s="67"/>
      <c r="F14" s="41">
        <f t="shared" si="3"/>
        <v>3483599</v>
      </c>
      <c r="G14" s="8">
        <f>'M31.12.11'!G15+'LL31.12.11'!H15</f>
        <v>2296395</v>
      </c>
      <c r="H14" s="99">
        <f>'M31.12.11'!S15+'WLL31.12.11'!M15+'LL31.12.11'!I15</f>
        <v>4255829</v>
      </c>
      <c r="I14" s="99">
        <f>'M31.12.11'!I15</f>
        <v>4318417</v>
      </c>
      <c r="J14" s="41"/>
      <c r="K14" s="41"/>
      <c r="L14" s="41">
        <f>'LL31.12.11'!J15+'WLL31.12.11'!G15+'WLL31.12.11'!N15</f>
        <v>2798628</v>
      </c>
      <c r="M14" s="41">
        <f>'M31.12.11'!N15</f>
        <v>3404573</v>
      </c>
      <c r="N14" s="41">
        <f>'M31.12.11'!K15</f>
        <v>557768</v>
      </c>
      <c r="O14" s="41">
        <f>'M31.12.11'!V15</f>
        <v>165</v>
      </c>
      <c r="P14" s="41">
        <f>'M31.12.11'!W15</f>
        <v>773634</v>
      </c>
      <c r="Q14" s="41">
        <f>'WLL31.12.11'!H15+'WLL31.12.11'!P15+'LL31.12.11'!L15</f>
        <v>221355</v>
      </c>
      <c r="R14" s="41">
        <f>'M31.12.11'!X15</f>
        <v>0</v>
      </c>
      <c r="S14" s="41">
        <f>'M31.12.11'!Y15</f>
        <v>14177</v>
      </c>
      <c r="T14" s="41">
        <f>'WLL31.12.11'!I15+'WLL31.12.11'!O15+'LL31.12.11'!K15</f>
        <v>0</v>
      </c>
      <c r="U14" s="41">
        <f>'M31.12.11'!Z15</f>
        <v>95</v>
      </c>
      <c r="V14" s="41">
        <f t="shared" si="1"/>
        <v>18641036</v>
      </c>
      <c r="W14" s="41">
        <f t="shared" si="0"/>
        <v>22124635</v>
      </c>
      <c r="X14" s="170">
        <f>D14/W14*100</f>
        <v>15.745339979620002</v>
      </c>
      <c r="Y14" s="68">
        <f t="shared" si="4"/>
        <v>0.8602323116249554</v>
      </c>
      <c r="Z14" s="70">
        <f t="shared" si="5"/>
        <v>25719.37219866476</v>
      </c>
      <c r="AA14" s="41">
        <f t="shared" si="2"/>
        <v>25719.37219866476</v>
      </c>
      <c r="AB14" s="69">
        <v>8650.298696166337</v>
      </c>
      <c r="AC14" s="69">
        <v>17069.073502498424</v>
      </c>
      <c r="AE14" s="86">
        <v>8555.999999999993</v>
      </c>
      <c r="AF14" s="86">
        <v>16883</v>
      </c>
      <c r="AQ14">
        <v>20.876024789608948</v>
      </c>
    </row>
    <row r="15" spans="1:43" ht="15">
      <c r="A15" s="5">
        <v>8</v>
      </c>
      <c r="B15" s="6" t="s">
        <v>28</v>
      </c>
      <c r="C15" s="124">
        <v>1</v>
      </c>
      <c r="D15" s="99">
        <f>'M31.12.11'!D16+'WLL31.12.11'!D16+'WLL31.12.11'!L16+'LL31.12.11'!D16</f>
        <v>2029164</v>
      </c>
      <c r="E15" s="67"/>
      <c r="F15" s="41">
        <f t="shared" si="3"/>
        <v>2029164</v>
      </c>
      <c r="G15" s="8">
        <f>'M31.12.11'!G16+'LL31.12.11'!H16</f>
        <v>1774268</v>
      </c>
      <c r="H15" s="41">
        <f>'M31.12.11'!S16+'WLL31.12.11'!M16+'LL31.12.11'!I16</f>
        <v>1851794</v>
      </c>
      <c r="I15" s="41">
        <f>'M31.12.11'!I16</f>
        <v>419262</v>
      </c>
      <c r="J15" s="41"/>
      <c r="K15" s="41"/>
      <c r="L15" s="41">
        <f>'LL31.12.11'!J16+'WLL31.12.11'!G16+'WLL31.12.11'!N16</f>
        <v>399808</v>
      </c>
      <c r="M15" s="41">
        <f>'M31.12.11'!N16</f>
        <v>428431</v>
      </c>
      <c r="N15" s="41">
        <f>'M31.12.11'!K16</f>
        <v>682359</v>
      </c>
      <c r="O15" s="41">
        <f>'M31.12.11'!V16</f>
        <v>61</v>
      </c>
      <c r="P15" s="41">
        <f>'M31.12.11'!W16</f>
        <v>78588</v>
      </c>
      <c r="Q15" s="41">
        <f>'WLL31.12.11'!H16+'WLL31.12.11'!P16+'LL31.12.11'!L16</f>
        <v>33</v>
      </c>
      <c r="R15" s="41">
        <f>'M31.12.11'!X16</f>
        <v>457963</v>
      </c>
      <c r="S15" s="41">
        <f>'M31.12.11'!Y16</f>
        <v>0</v>
      </c>
      <c r="T15" s="41">
        <f>'WLL31.12.11'!I16+'WLL31.12.11'!O16+'LL31.12.11'!K16</f>
        <v>0</v>
      </c>
      <c r="U15" s="41">
        <f>'M31.12.11'!Z16</f>
        <v>0</v>
      </c>
      <c r="V15" s="41">
        <f t="shared" si="1"/>
        <v>6092567</v>
      </c>
      <c r="W15" s="41">
        <f t="shared" si="0"/>
        <v>8121731</v>
      </c>
      <c r="X15" s="170">
        <f>D15/W15*100</f>
        <v>24.984378330186015</v>
      </c>
      <c r="Y15" s="68">
        <f t="shared" si="4"/>
        <v>1.1736137687047494</v>
      </c>
      <c r="Z15" s="70">
        <f t="shared" si="5"/>
        <v>6920.275832281254</v>
      </c>
      <c r="AA15" s="41">
        <f t="shared" si="2"/>
        <v>6920.275832281254</v>
      </c>
      <c r="AB15" s="69">
        <v>764.0522411616291</v>
      </c>
      <c r="AC15" s="69">
        <v>6156.223591119625</v>
      </c>
      <c r="AE15" s="86">
        <v>750.0000000000005</v>
      </c>
      <c r="AF15" s="86">
        <v>6042.999999999996</v>
      </c>
      <c r="AQ15">
        <v>15.143006936224735</v>
      </c>
    </row>
    <row r="16" spans="1:43" ht="15">
      <c r="A16" s="5">
        <v>9</v>
      </c>
      <c r="B16" s="6" t="s">
        <v>29</v>
      </c>
      <c r="C16" s="100">
        <v>3</v>
      </c>
      <c r="D16" s="8">
        <f>'M31.12.11'!D17+'WLL31.12.11'!D17+'WLL31.12.11'!L17+'LL31.12.11'!D17</f>
        <v>1198404</v>
      </c>
      <c r="E16" s="67"/>
      <c r="F16" s="41">
        <f t="shared" si="3"/>
        <v>1198404</v>
      </c>
      <c r="G16" s="99">
        <f>'M31.12.11'!G17+'LL31.12.11'!H17</f>
        <v>2012929</v>
      </c>
      <c r="H16" s="41">
        <f>'M31.12.11'!S17+'WLL31.12.11'!M17+'LL31.12.11'!I17</f>
        <v>520980</v>
      </c>
      <c r="I16" s="41">
        <f>'M31.12.11'!I17</f>
        <v>672276</v>
      </c>
      <c r="J16" s="41"/>
      <c r="K16" s="41"/>
      <c r="L16" s="41">
        <f>'LL31.12.11'!J17+'WLL31.12.11'!G17+'WLL31.12.11'!N17</f>
        <v>116142</v>
      </c>
      <c r="M16" s="41">
        <f>'M31.12.11'!N17</f>
        <v>157225</v>
      </c>
      <c r="N16" s="99">
        <f>'M31.12.11'!K17</f>
        <v>1540464</v>
      </c>
      <c r="O16" s="41">
        <f>'M31.12.11'!V17</f>
        <v>23</v>
      </c>
      <c r="P16" s="41">
        <f>'M31.12.11'!W17</f>
        <v>0</v>
      </c>
      <c r="Q16" s="41">
        <f>'WLL31.12.11'!H17+'WLL31.12.11'!P17+'LL31.12.11'!L17</f>
        <v>20</v>
      </c>
      <c r="R16" s="41">
        <f>'M31.12.11'!X17</f>
        <v>0</v>
      </c>
      <c r="S16" s="41">
        <f>'M31.12.11'!Y17</f>
        <v>0</v>
      </c>
      <c r="T16" s="41">
        <f>'WLL31.12.11'!I17+'WLL31.12.11'!O17+'LL31.12.11'!K17</f>
        <v>0</v>
      </c>
      <c r="U16" s="41">
        <f>'M31.12.11'!Z17</f>
        <v>0</v>
      </c>
      <c r="V16" s="41">
        <f t="shared" si="1"/>
        <v>5020059</v>
      </c>
      <c r="W16" s="41">
        <f t="shared" si="0"/>
        <v>6218463</v>
      </c>
      <c r="X16" s="170">
        <f>D16/W16*100</f>
        <v>19.271707494279536</v>
      </c>
      <c r="Y16" s="68">
        <f t="shared" si="4"/>
        <v>0.48715178232295464</v>
      </c>
      <c r="Z16" s="70">
        <f t="shared" si="5"/>
        <v>12764.939441148352</v>
      </c>
      <c r="AA16" s="41">
        <f t="shared" si="2"/>
        <v>12764.939441148352</v>
      </c>
      <c r="AB16" s="69">
        <v>3423.809921789496</v>
      </c>
      <c r="AC16" s="69">
        <v>9341.129519358856</v>
      </c>
      <c r="AE16" s="86">
        <v>3143.000000000002</v>
      </c>
      <c r="AF16" s="86">
        <v>8574.999999999993</v>
      </c>
      <c r="AQ16">
        <v>27.14755839727522</v>
      </c>
    </row>
    <row r="17" spans="1:43" ht="15" customHeight="1">
      <c r="A17" s="5">
        <v>10</v>
      </c>
      <c r="B17" s="6" t="s">
        <v>30</v>
      </c>
      <c r="C17" s="100"/>
      <c r="D17" s="41">
        <f>'M31.12.11'!D18+'WLL31.12.11'!D18+'WLL31.12.11'!L18+'LL31.12.11'!D18</f>
        <v>0</v>
      </c>
      <c r="E17" s="67"/>
      <c r="F17" s="41">
        <f t="shared" si="3"/>
        <v>0</v>
      </c>
      <c r="G17" s="8">
        <f>'M31.12.11'!G18+'LL31.12.11'!H18</f>
        <v>0</v>
      </c>
      <c r="H17" s="41">
        <f>'M31.12.11'!S18+'WLL31.12.11'!M18+'LL31.12.11'!I18</f>
        <v>0</v>
      </c>
      <c r="I17" s="41">
        <f>'M31.12.11'!I18</f>
        <v>0</v>
      </c>
      <c r="J17" s="41"/>
      <c r="K17" s="41"/>
      <c r="L17" s="41">
        <f>'LL31.12.11'!J18+'WLL31.12.11'!G18+'WLL31.12.11'!N18</f>
        <v>0</v>
      </c>
      <c r="M17" s="41">
        <f>'M31.12.11'!N18</f>
        <v>0</v>
      </c>
      <c r="N17" s="41">
        <f>'M31.12.11'!K18</f>
        <v>0</v>
      </c>
      <c r="O17" s="41">
        <f>'M31.12.11'!V18</f>
        <v>0</v>
      </c>
      <c r="P17" s="41">
        <f>'M31.12.11'!W18</f>
        <v>0</v>
      </c>
      <c r="Q17" s="41">
        <f>'WLL31.12.11'!H18+'WLL31.12.11'!P18+'LL31.12.11'!L18</f>
        <v>0</v>
      </c>
      <c r="R17" s="41">
        <f>'M31.12.11'!X18</f>
        <v>0</v>
      </c>
      <c r="S17" s="41">
        <f>'M31.12.11'!Y18</f>
        <v>0</v>
      </c>
      <c r="T17" s="41">
        <f>'WLL31.12.11'!I18+'WLL31.12.11'!O18+'LL31.12.11'!K18</f>
        <v>0</v>
      </c>
      <c r="U17" s="41">
        <f>'M31.12.11'!Z18</f>
        <v>0</v>
      </c>
      <c r="V17" s="41">
        <f t="shared" si="1"/>
        <v>0</v>
      </c>
      <c r="W17" s="41">
        <f t="shared" si="0"/>
        <v>0</v>
      </c>
      <c r="X17" s="170"/>
      <c r="Y17" s="68" t="e">
        <f t="shared" si="4"/>
        <v>#DIV/0!</v>
      </c>
      <c r="Z17" s="70"/>
      <c r="AA17" s="41">
        <f t="shared" si="2"/>
        <v>33500.91957857198</v>
      </c>
      <c r="AB17" s="69">
        <v>7802.546406676815</v>
      </c>
      <c r="AC17" s="69">
        <v>25698.37317189516</v>
      </c>
      <c r="AE17" s="86">
        <v>7330.000000000004</v>
      </c>
      <c r="AF17" s="86">
        <v>24141.999999999985</v>
      </c>
      <c r="AQ17">
        <v>16.153439471362844</v>
      </c>
    </row>
    <row r="18" spans="1:43" ht="15">
      <c r="A18" s="5">
        <v>11</v>
      </c>
      <c r="B18" s="6" t="s">
        <v>31</v>
      </c>
      <c r="C18" s="100">
        <v>2</v>
      </c>
      <c r="D18" s="41">
        <f>'M31.12.11'!D19+'WLL31.12.11'!D19+'WLL31.12.11'!L19+'LL31.12.11'!D19</f>
        <v>8549592</v>
      </c>
      <c r="E18" s="67"/>
      <c r="F18" s="41">
        <f t="shared" si="3"/>
        <v>8549592</v>
      </c>
      <c r="G18" s="99">
        <f>'M31.12.11'!G19+'LL31.12.11'!H19</f>
        <v>15736494</v>
      </c>
      <c r="H18" s="8">
        <f>'M31.12.11'!S19+'WLL31.12.11'!M19+'LL31.12.11'!I19</f>
        <v>7993252</v>
      </c>
      <c r="I18" s="41">
        <f>'M31.12.11'!I19</f>
        <v>6592047</v>
      </c>
      <c r="J18" s="41">
        <f>G18-D18</f>
        <v>7186902</v>
      </c>
      <c r="K18" s="125">
        <f>J18/D18</f>
        <v>0.8406134468171113</v>
      </c>
      <c r="L18" s="8">
        <f>'LL31.12.11'!J19+'WLL31.12.11'!G19+'WLL31.12.11'!N19</f>
        <v>6915370</v>
      </c>
      <c r="M18" s="41">
        <f>'M31.12.11'!N19</f>
        <v>5353391</v>
      </c>
      <c r="N18" s="41">
        <f>'M31.12.11'!K19</f>
        <v>1709850</v>
      </c>
      <c r="O18" s="41">
        <f>'M31.12.11'!V19</f>
        <v>1572226</v>
      </c>
      <c r="P18" s="41">
        <f>'M31.12.11'!W19</f>
        <v>11946</v>
      </c>
      <c r="Q18" s="41">
        <f>'WLL31.12.11'!H19+'WLL31.12.11'!P19+'LL31.12.11'!L19</f>
        <v>2046800</v>
      </c>
      <c r="R18" s="41">
        <f>'M31.12.11'!X19</f>
        <v>0</v>
      </c>
      <c r="S18" s="41">
        <f>'M31.12.11'!Y19</f>
        <v>27844</v>
      </c>
      <c r="T18" s="41">
        <f>'WLL31.12.11'!I19+'WLL31.12.11'!O19+'LL31.12.11'!K19</f>
        <v>0</v>
      </c>
      <c r="U18" s="41">
        <f>'M31.12.11'!Z19</f>
        <v>521</v>
      </c>
      <c r="V18" s="41">
        <f t="shared" si="1"/>
        <v>47959741</v>
      </c>
      <c r="W18" s="41">
        <f t="shared" si="0"/>
        <v>56509333</v>
      </c>
      <c r="X18" s="170">
        <f>D18/W18*100</f>
        <v>15.129522056117702</v>
      </c>
      <c r="Y18" s="68">
        <f t="shared" si="4"/>
        <v>0.9140035698974691</v>
      </c>
      <c r="Z18" s="70">
        <f t="shared" si="5"/>
        <v>61826.16223954037</v>
      </c>
      <c r="AA18" s="41">
        <f t="shared" si="2"/>
        <v>61826.16223954037</v>
      </c>
      <c r="AB18" s="69">
        <v>22993.226630696638</v>
      </c>
      <c r="AC18" s="69">
        <v>38832.935608843734</v>
      </c>
      <c r="AE18" s="86">
        <v>22097.999999999985</v>
      </c>
      <c r="AF18" s="86">
        <v>37320.99999999997</v>
      </c>
      <c r="AQ18">
        <v>16.530629255472277</v>
      </c>
    </row>
    <row r="19" spans="1:43" ht="15">
      <c r="A19" s="5">
        <v>12</v>
      </c>
      <c r="B19" s="6" t="s">
        <v>32</v>
      </c>
      <c r="C19" s="124">
        <v>1</v>
      </c>
      <c r="D19" s="99">
        <f>'M31.12.11'!D20+'WLL31.12.11'!D20+'WLL31.12.11'!L20+'LL31.12.11'!D20</f>
        <v>9890740</v>
      </c>
      <c r="E19" s="67"/>
      <c r="F19" s="41">
        <f t="shared" si="3"/>
        <v>9890740</v>
      </c>
      <c r="G19" s="8">
        <f>'M31.12.11'!G20+'LL31.12.11'!H20</f>
        <v>3554920</v>
      </c>
      <c r="H19" s="41">
        <f>'M31.12.11'!S20+'WLL31.12.11'!M20+'LL31.12.11'!I20</f>
        <v>4290654</v>
      </c>
      <c r="I19" s="41">
        <f>'M31.12.11'!I20</f>
        <v>5809868</v>
      </c>
      <c r="J19" s="41"/>
      <c r="K19" s="41"/>
      <c r="L19" s="41">
        <f>'LL31.12.11'!J20+'WLL31.12.11'!G20+'WLL31.12.11'!N20</f>
        <v>2345952</v>
      </c>
      <c r="M19" s="41">
        <f>'M31.12.11'!N20</f>
        <v>7424470</v>
      </c>
      <c r="N19" s="41">
        <f>'M31.12.11'!K20</f>
        <v>2451546</v>
      </c>
      <c r="O19" s="41">
        <f>'M31.12.11'!V20</f>
        <v>719519</v>
      </c>
      <c r="P19" s="41">
        <f>'M31.12.11'!W20</f>
        <v>247419</v>
      </c>
      <c r="Q19" s="41">
        <f>'WLL31.12.11'!H20+'WLL31.12.11'!P20+'LL31.12.11'!L20</f>
        <v>613862</v>
      </c>
      <c r="R19" s="41">
        <f>'M31.12.11'!X20</f>
        <v>0</v>
      </c>
      <c r="S19" s="41">
        <f>'M31.12.11'!Y20</f>
        <v>12246</v>
      </c>
      <c r="T19" s="41">
        <f>'WLL31.12.11'!I20+'WLL31.12.11'!O20+'LL31.12.11'!K20</f>
        <v>0</v>
      </c>
      <c r="U19" s="41">
        <f>'M31.12.11'!Z20</f>
        <v>0</v>
      </c>
      <c r="V19" s="41">
        <f t="shared" si="1"/>
        <v>27470456</v>
      </c>
      <c r="W19" s="41">
        <f t="shared" si="0"/>
        <v>37361196</v>
      </c>
      <c r="X19" s="170">
        <f>D19/W19*100</f>
        <v>26.47329598335128</v>
      </c>
      <c r="Y19" s="68">
        <f t="shared" si="4"/>
        <v>1.112927325003263</v>
      </c>
      <c r="Z19" s="70">
        <f t="shared" si="5"/>
        <v>33570.20279818402</v>
      </c>
      <c r="AA19" s="41">
        <f t="shared" si="2"/>
        <v>33570.20279818402</v>
      </c>
      <c r="AB19" s="69">
        <v>8577.899620852975</v>
      </c>
      <c r="AC19" s="69">
        <v>24992.303177331047</v>
      </c>
      <c r="AE19" s="86">
        <v>8850.999999999993</v>
      </c>
      <c r="AF19" s="86">
        <v>25788.000000000015</v>
      </c>
      <c r="AQ19">
        <v>24.81916077826601</v>
      </c>
    </row>
    <row r="20" spans="1:43" ht="15">
      <c r="A20" s="5">
        <v>13</v>
      </c>
      <c r="B20" s="6" t="s">
        <v>33</v>
      </c>
      <c r="C20" s="100">
        <v>4</v>
      </c>
      <c r="D20" s="8">
        <f>'M31.12.11'!D21+'WLL31.12.11'!D21+'WLL31.12.11'!L21+'LL31.12.11'!D21</f>
        <v>5631272</v>
      </c>
      <c r="E20" s="67"/>
      <c r="F20" s="41">
        <f t="shared" si="3"/>
        <v>5631272</v>
      </c>
      <c r="G20" s="99">
        <f>'M31.12.11'!G21+'LL31.12.11'!H21</f>
        <v>9893556</v>
      </c>
      <c r="H20" s="99">
        <f>'M31.12.11'!S21+'WLL31.12.11'!M21+'LL31.12.11'!I21</f>
        <v>12283965</v>
      </c>
      <c r="I20" s="41">
        <f>'M31.12.11'!I21</f>
        <v>3689068</v>
      </c>
      <c r="J20" s="41">
        <f>H20-D20</f>
        <v>6652693</v>
      </c>
      <c r="K20" s="125">
        <f>J20/D20</f>
        <v>1.1813837086896175</v>
      </c>
      <c r="L20" s="41">
        <f>'LL31.12.11'!J21+'WLL31.12.11'!G21+'WLL31.12.11'!N21</f>
        <v>4765056</v>
      </c>
      <c r="M20" s="99">
        <f>'M31.12.11'!N21</f>
        <v>13149755</v>
      </c>
      <c r="N20" s="41">
        <f>'M31.12.11'!K21</f>
        <v>800335</v>
      </c>
      <c r="O20" s="41">
        <f>'M31.12.11'!V21</f>
        <v>769</v>
      </c>
      <c r="P20" s="41">
        <f>'M31.12.11'!W21</f>
        <v>1062933</v>
      </c>
      <c r="Q20" s="41">
        <f>'WLL31.12.11'!H21+'WLL31.12.11'!P21+'LL31.12.11'!L21</f>
        <v>1772</v>
      </c>
      <c r="R20" s="41">
        <f>'M31.12.11'!X21</f>
        <v>0</v>
      </c>
      <c r="S20" s="41">
        <f>'M31.12.11'!Y21</f>
        <v>73767</v>
      </c>
      <c r="T20" s="41">
        <f>'WLL31.12.11'!I21+'WLL31.12.11'!O21+'LL31.12.11'!K21</f>
        <v>0</v>
      </c>
      <c r="U20" s="41">
        <f>'M31.12.11'!Z21</f>
        <v>220</v>
      </c>
      <c r="V20" s="41">
        <f t="shared" si="1"/>
        <v>45721196</v>
      </c>
      <c r="W20" s="41">
        <f t="shared" si="0"/>
        <v>51352468</v>
      </c>
      <c r="X20" s="170">
        <f>D20/W20*100</f>
        <v>10.965922806280703</v>
      </c>
      <c r="Y20" s="68">
        <f t="shared" si="4"/>
        <v>0.5154494817353393</v>
      </c>
      <c r="Z20" s="70">
        <f>AA20+AA12</f>
        <v>99626.57800549935</v>
      </c>
      <c r="AA20" s="41">
        <f>AB20+AC20</f>
        <v>73667.50827962435</v>
      </c>
      <c r="AB20" s="69">
        <v>20392.22743042345</v>
      </c>
      <c r="AC20" s="69">
        <v>53275.280849200906</v>
      </c>
      <c r="AE20" s="86">
        <v>19986.000000000015</v>
      </c>
      <c r="AF20" s="86">
        <v>52213.99999999997</v>
      </c>
      <c r="AQ20">
        <v>19.589158143343912</v>
      </c>
    </row>
    <row r="21" spans="1:43" ht="15">
      <c r="A21" s="5">
        <v>14</v>
      </c>
      <c r="B21" s="6" t="s">
        <v>34</v>
      </c>
      <c r="C21" s="100">
        <v>6</v>
      </c>
      <c r="D21" s="8">
        <f>'M31.12.11'!D22+'WLL31.12.11'!D22+'WLL31.12.11'!L22+'LL31.12.11'!D22</f>
        <v>8176757</v>
      </c>
      <c r="E21" s="67"/>
      <c r="F21" s="41">
        <f t="shared" si="3"/>
        <v>8176757</v>
      </c>
      <c r="G21" s="99">
        <f>'M31.12.11'!G22+'LL31.12.11'!H22</f>
        <v>9384778</v>
      </c>
      <c r="H21" s="99">
        <f>'M31.12.11'!S22+'WLL31.12.11'!M22+'LL31.12.11'!I22</f>
        <v>10842037</v>
      </c>
      <c r="I21" s="99">
        <f>'M31.12.11'!I22</f>
        <v>12564117</v>
      </c>
      <c r="J21" s="41"/>
      <c r="K21" s="41"/>
      <c r="L21" s="99">
        <f>'LL31.12.11'!J22+'WLL31.12.11'!G22+'WLL31.12.11'!N22</f>
        <v>9665575</v>
      </c>
      <c r="M21" s="99">
        <f>'M31.12.11'!N22</f>
        <v>14847286</v>
      </c>
      <c r="N21" s="41">
        <f>'M31.12.11'!K22</f>
        <v>1194827</v>
      </c>
      <c r="O21" s="41">
        <f>'M31.12.11'!V22</f>
        <v>3865221</v>
      </c>
      <c r="P21" s="41">
        <f>'M31.12.11'!W22</f>
        <v>13739</v>
      </c>
      <c r="Q21" s="41">
        <f>'WLL31.12.11'!H22+'WLL31.12.11'!P22+'LL31.12.11'!L22</f>
        <v>679159</v>
      </c>
      <c r="R21" s="41">
        <f>'M31.12.11'!X22</f>
        <v>0</v>
      </c>
      <c r="S21" s="41">
        <f>'M31.12.11'!Y22</f>
        <v>33768</v>
      </c>
      <c r="T21" s="41">
        <f>'WLL31.12.11'!I22+'WLL31.12.11'!O22+'LL31.12.11'!K22</f>
        <v>0</v>
      </c>
      <c r="U21" s="41">
        <f>'M31.12.11'!Z22</f>
        <v>325</v>
      </c>
      <c r="V21" s="41">
        <f t="shared" si="1"/>
        <v>63090832</v>
      </c>
      <c r="W21" s="41">
        <f t="shared" si="0"/>
        <v>71267589</v>
      </c>
      <c r="X21" s="170">
        <f>D21/W21*100</f>
        <v>11.473317835966078</v>
      </c>
      <c r="Y21" s="68">
        <f t="shared" si="4"/>
        <v>0.7808409770012131</v>
      </c>
      <c r="Z21" s="70">
        <f t="shared" si="5"/>
        <v>91270.29843349177</v>
      </c>
      <c r="AA21" s="41">
        <f t="shared" si="2"/>
        <v>91270.29843349177</v>
      </c>
      <c r="AB21" s="69">
        <v>31453.322723808513</v>
      </c>
      <c r="AC21" s="69">
        <v>59816.97570968326</v>
      </c>
      <c r="AE21" s="86">
        <v>32229.454713109284</v>
      </c>
      <c r="AF21" s="86">
        <v>61292.99999999997</v>
      </c>
      <c r="AQ21">
        <v>22.792939248855358</v>
      </c>
    </row>
    <row r="22" spans="1:43" ht="15">
      <c r="A22" s="5">
        <v>15</v>
      </c>
      <c r="B22" s="6" t="s">
        <v>35</v>
      </c>
      <c r="C22" s="100">
        <v>3</v>
      </c>
      <c r="D22" s="8">
        <f>'M31.12.11'!D23+'WLL31.12.11'!D23+'WLL31.12.11'!L23+'LL31.12.11'!D23</f>
        <v>1806471</v>
      </c>
      <c r="E22" s="67"/>
      <c r="F22" s="41">
        <f t="shared" si="3"/>
        <v>1806471</v>
      </c>
      <c r="G22" s="99">
        <f>'M31.12.11'!G23+'LL31.12.11'!H23</f>
        <v>2183305</v>
      </c>
      <c r="H22" s="41">
        <f>'M31.12.11'!S23+'WLL31.12.11'!M23+'LL31.12.11'!I23</f>
        <v>874352</v>
      </c>
      <c r="I22" s="41">
        <f>'M31.12.11'!I23</f>
        <v>936435</v>
      </c>
      <c r="J22" s="41"/>
      <c r="K22" s="41"/>
      <c r="L22" s="41">
        <f>'LL31.12.11'!J23+'WLL31.12.11'!G23+'WLL31.12.11'!N23</f>
        <v>76142</v>
      </c>
      <c r="M22" s="41">
        <f>'M31.12.11'!N23</f>
        <v>203796</v>
      </c>
      <c r="N22" s="99">
        <f>'M31.12.11'!K23</f>
        <v>2404365</v>
      </c>
      <c r="O22" s="41">
        <f>'M31.12.11'!V23</f>
        <v>32</v>
      </c>
      <c r="P22" s="41">
        <f>'M31.12.11'!W23</f>
        <v>0</v>
      </c>
      <c r="Q22" s="41">
        <f>'WLL31.12.11'!H23+'WLL31.12.11'!P23+'LL31.12.11'!L23</f>
        <v>150</v>
      </c>
      <c r="R22" s="41">
        <f>'M31.12.11'!X23</f>
        <v>34536</v>
      </c>
      <c r="S22" s="41">
        <f>'M31.12.11'!Y23</f>
        <v>0</v>
      </c>
      <c r="T22" s="41">
        <f>'WLL31.12.11'!I23+'WLL31.12.11'!O23+'LL31.12.11'!K23</f>
        <v>0</v>
      </c>
      <c r="U22" s="41">
        <f>'M31.12.11'!Z23</f>
        <v>41</v>
      </c>
      <c r="V22" s="41">
        <f t="shared" si="1"/>
        <v>6713154</v>
      </c>
      <c r="W22" s="41">
        <f t="shared" si="0"/>
        <v>8519625</v>
      </c>
      <c r="X22" s="170">
        <f>D22/W22*100</f>
        <v>21.203644526607686</v>
      </c>
      <c r="Y22" s="68">
        <f t="shared" si="4"/>
        <v>0.6089605376098955</v>
      </c>
      <c r="Z22" s="70">
        <f>AA22+AA23</f>
        <v>13990.438581518942</v>
      </c>
      <c r="AA22" s="41">
        <f t="shared" si="2"/>
        <v>7843.274369955176</v>
      </c>
      <c r="AB22" s="69">
        <v>1907.4721952066102</v>
      </c>
      <c r="AC22" s="69">
        <v>5935.802174748565</v>
      </c>
      <c r="AD22" s="108"/>
      <c r="AE22" s="86">
        <v>1760.999999999999</v>
      </c>
      <c r="AF22" s="86">
        <v>5479.999999999996</v>
      </c>
      <c r="AQ22">
        <v>16.756790661203468</v>
      </c>
    </row>
    <row r="23" spans="1:43" ht="15" customHeight="1">
      <c r="A23" s="5">
        <v>16</v>
      </c>
      <c r="B23" s="6" t="s">
        <v>36</v>
      </c>
      <c r="C23" s="124"/>
      <c r="D23" s="41">
        <f>'M31.12.11'!D24+'WLL31.12.11'!D24+'WLL31.12.11'!L24+'LL31.12.11'!D24</f>
        <v>0</v>
      </c>
      <c r="E23" s="67"/>
      <c r="F23" s="41">
        <f t="shared" si="3"/>
        <v>0</v>
      </c>
      <c r="G23" s="8">
        <f>'M31.12.11'!G24+'LL31.12.11'!H24</f>
        <v>0</v>
      </c>
      <c r="H23" s="41">
        <f>'M31.12.11'!S24+'WLL31.12.11'!M24+'LL31.12.11'!I24</f>
        <v>0</v>
      </c>
      <c r="I23" s="41">
        <f>'M31.12.11'!I24</f>
        <v>0</v>
      </c>
      <c r="J23" s="41"/>
      <c r="K23" s="41"/>
      <c r="L23" s="41">
        <f>'LL31.12.11'!J24+'WLL31.12.11'!G24+'WLL31.12.11'!N24</f>
        <v>0</v>
      </c>
      <c r="M23" s="41">
        <f>'M31.12.11'!N24</f>
        <v>0</v>
      </c>
      <c r="N23" s="41">
        <f>'M31.12.11'!K24</f>
        <v>0</v>
      </c>
      <c r="O23" s="41">
        <f>'M31.12.11'!V24</f>
        <v>0</v>
      </c>
      <c r="P23" s="41">
        <f>'M31.12.11'!W24</f>
        <v>0</v>
      </c>
      <c r="Q23" s="41">
        <f>'WLL31.12.11'!H24+'WLL31.12.11'!P24+'LL31.12.11'!L24</f>
        <v>0</v>
      </c>
      <c r="R23" s="41">
        <f>'M31.12.11'!X24</f>
        <v>0</v>
      </c>
      <c r="S23" s="41">
        <f>'M31.12.11'!Y24</f>
        <v>0</v>
      </c>
      <c r="T23" s="41">
        <f>'WLL31.12.11'!I24+'WLL31.12.11'!O24+'LL31.12.11'!K24</f>
        <v>0</v>
      </c>
      <c r="U23" s="41">
        <f>'M31.12.11'!Z24</f>
        <v>0</v>
      </c>
      <c r="V23" s="41">
        <f t="shared" si="1"/>
        <v>0</v>
      </c>
      <c r="W23" s="41">
        <f t="shared" si="0"/>
        <v>0</v>
      </c>
      <c r="X23" s="170"/>
      <c r="Y23" s="68" t="e">
        <f t="shared" si="4"/>
        <v>#DIV/0!</v>
      </c>
      <c r="Z23" s="70"/>
      <c r="AA23" s="41">
        <f t="shared" si="2"/>
        <v>6147.164211563766</v>
      </c>
      <c r="AB23" s="69">
        <v>1461.4911376878317</v>
      </c>
      <c r="AC23" s="69">
        <v>4685.673073875934</v>
      </c>
      <c r="AE23" s="86">
        <v>1412.000000000001</v>
      </c>
      <c r="AF23" s="86">
        <v>4527</v>
      </c>
      <c r="AQ23">
        <v>14.95800929070746</v>
      </c>
    </row>
    <row r="24" spans="1:43" ht="15">
      <c r="A24" s="5">
        <v>17</v>
      </c>
      <c r="B24" s="6" t="s">
        <v>37</v>
      </c>
      <c r="C24" s="100">
        <v>3</v>
      </c>
      <c r="D24" s="8">
        <f>'M31.12.11'!D25+'WLL31.12.11'!D25+'WLL31.12.11'!L25+'LL31.12.11'!D25</f>
        <v>4690444</v>
      </c>
      <c r="E24" s="67"/>
      <c r="F24" s="41">
        <f t="shared" si="3"/>
        <v>4690444</v>
      </c>
      <c r="G24" s="99">
        <f>'M31.12.11'!G25+'LL31.12.11'!H25</f>
        <v>5844248</v>
      </c>
      <c r="H24" s="99">
        <f>'M31.12.11'!S25+'WLL31.12.11'!M25+'LL31.12.11'!I25</f>
        <v>4735653</v>
      </c>
      <c r="I24" s="41">
        <f>'M31.12.11'!I25</f>
        <v>2469064</v>
      </c>
      <c r="J24" s="41"/>
      <c r="K24" s="41"/>
      <c r="L24" s="41">
        <f>'LL31.12.11'!J25+'WLL31.12.11'!G25+'WLL31.12.11'!N25</f>
        <v>2400730</v>
      </c>
      <c r="M24" s="41">
        <f>'M31.12.11'!N25</f>
        <v>904833</v>
      </c>
      <c r="N24" s="41">
        <f>'M31.12.11'!K25</f>
        <v>2698928</v>
      </c>
      <c r="O24" s="41">
        <f>'M31.12.11'!V25</f>
        <v>1297817</v>
      </c>
      <c r="P24" s="41">
        <f>'M31.12.11'!W25</f>
        <v>10670</v>
      </c>
      <c r="Q24" s="41">
        <f>'WLL31.12.11'!H25+'WLL31.12.11'!P25+'LL31.12.11'!L25</f>
        <v>285</v>
      </c>
      <c r="R24" s="41">
        <f>'M31.12.11'!X25</f>
        <v>907306</v>
      </c>
      <c r="S24" s="41">
        <f>'M31.12.11'!Y25</f>
        <v>0</v>
      </c>
      <c r="T24" s="41">
        <f>'WLL31.12.11'!I25+'WLL31.12.11'!O25+'LL31.12.11'!K25</f>
        <v>0</v>
      </c>
      <c r="U24" s="41">
        <f>'M31.12.11'!Z25</f>
        <v>912</v>
      </c>
      <c r="V24" s="41">
        <f t="shared" si="1"/>
        <v>21270446</v>
      </c>
      <c r="W24" s="41">
        <f t="shared" si="0"/>
        <v>25960890</v>
      </c>
      <c r="X24" s="170">
        <f>D24/W24*100</f>
        <v>18.067346689578052</v>
      </c>
      <c r="Y24" s="68">
        <f t="shared" si="4"/>
        <v>0.6126781333135558</v>
      </c>
      <c r="Z24" s="70">
        <f t="shared" si="5"/>
        <v>42372.80325249304</v>
      </c>
      <c r="AA24" s="41">
        <f t="shared" si="2"/>
        <v>42372.80325249304</v>
      </c>
      <c r="AB24" s="69">
        <v>7104.073418921037</v>
      </c>
      <c r="AC24" s="69">
        <v>35268.729833572004</v>
      </c>
      <c r="AE24" s="86">
        <v>6831.999999999996</v>
      </c>
      <c r="AF24" s="86">
        <v>33918</v>
      </c>
      <c r="AQ24">
        <v>21.103988171760818</v>
      </c>
    </row>
    <row r="25" spans="1:43" ht="15">
      <c r="A25" s="5">
        <v>18</v>
      </c>
      <c r="B25" s="6" t="s">
        <v>38</v>
      </c>
      <c r="C25" s="100">
        <v>2</v>
      </c>
      <c r="D25" s="8">
        <f>'M31.12.11'!D26+'WLL31.12.11'!D26+'WLL31.12.11'!L26+'LL31.12.11'!D26</f>
        <v>5863704</v>
      </c>
      <c r="E25" s="67"/>
      <c r="F25" s="41">
        <f t="shared" si="3"/>
        <v>5863704</v>
      </c>
      <c r="G25" s="99">
        <f>'M31.12.11'!G26+'LL31.12.11'!H26</f>
        <v>7026109</v>
      </c>
      <c r="H25" s="41">
        <f>'M31.12.11'!S26+'WLL31.12.11'!M26+'LL31.12.11'!I26</f>
        <v>4923401</v>
      </c>
      <c r="I25" s="41">
        <f>'M31.12.11'!I26</f>
        <v>4419821</v>
      </c>
      <c r="J25" s="41"/>
      <c r="K25" s="41"/>
      <c r="L25" s="41">
        <f>'LL31.12.11'!J26+'WLL31.12.11'!G26+'WLL31.12.11'!N26</f>
        <v>3561904</v>
      </c>
      <c r="M25" s="41">
        <f>'M31.12.11'!N26</f>
        <v>5102506</v>
      </c>
      <c r="N25" s="41">
        <f>'M31.12.11'!K26</f>
        <v>853222</v>
      </c>
      <c r="O25" s="41">
        <f>'M31.12.11'!V26</f>
        <v>328</v>
      </c>
      <c r="P25" s="41">
        <f>'M31.12.11'!W26</f>
        <v>0</v>
      </c>
      <c r="Q25" s="41">
        <f>'WLL31.12.11'!H26+'WLL31.12.11'!P26+'LL31.12.11'!L26</f>
        <v>617</v>
      </c>
      <c r="R25" s="41">
        <f>'M31.12.11'!X26</f>
        <v>0</v>
      </c>
      <c r="S25" s="41">
        <f>'M31.12.11'!Y26</f>
        <v>17902</v>
      </c>
      <c r="T25" s="41">
        <f>'WLL31.12.11'!I26+'WLL31.12.11'!O26+'LL31.12.11'!K26</f>
        <v>1393640</v>
      </c>
      <c r="U25" s="41">
        <f>'M31.12.11'!Z26</f>
        <v>145</v>
      </c>
      <c r="V25" s="41">
        <f t="shared" si="1"/>
        <v>27299595</v>
      </c>
      <c r="W25" s="41">
        <f t="shared" si="0"/>
        <v>33163299</v>
      </c>
      <c r="X25" s="170">
        <f>D25/W25*100</f>
        <v>17.681304866563487</v>
      </c>
      <c r="Y25" s="68">
        <f t="shared" si="4"/>
        <v>1.1416684450926171</v>
      </c>
      <c r="Z25" s="70">
        <f>AA25</f>
        <v>29048.099859946335</v>
      </c>
      <c r="AA25" s="41">
        <f t="shared" si="2"/>
        <v>29048.099859946335</v>
      </c>
      <c r="AB25" s="71">
        <v>11945.078294516325</v>
      </c>
      <c r="AC25" s="71">
        <v>17103.021565430012</v>
      </c>
      <c r="AE25" s="86">
        <v>11972.999999999993</v>
      </c>
      <c r="AF25" s="86">
        <v>17143</v>
      </c>
      <c r="AQ25">
        <v>15.008714246162974</v>
      </c>
    </row>
    <row r="26" spans="1:43" ht="15">
      <c r="A26" s="5">
        <v>19</v>
      </c>
      <c r="B26" s="6" t="s">
        <v>39</v>
      </c>
      <c r="C26" s="100">
        <v>4</v>
      </c>
      <c r="D26" s="8">
        <f>'M31.12.11'!D27+'WLL31.12.11'!D27+'WLL31.12.11'!L27+'LL31.12.11'!D27</f>
        <v>6776915</v>
      </c>
      <c r="E26" s="67"/>
      <c r="F26" s="41">
        <f t="shared" si="3"/>
        <v>6776915</v>
      </c>
      <c r="G26" s="99">
        <f>'M31.12.11'!G27+'LL31.12.11'!H27</f>
        <v>13516659</v>
      </c>
      <c r="H26" s="99">
        <f>'M31.12.11'!S27+'WLL31.12.11'!M27+'LL31.12.11'!I27</f>
        <v>7680171</v>
      </c>
      <c r="I26" s="99">
        <f>'M31.12.11'!I27</f>
        <v>9166448</v>
      </c>
      <c r="J26" s="41">
        <f>G26-D26</f>
        <v>6739744</v>
      </c>
      <c r="K26" s="125">
        <f>J26/D26</f>
        <v>0.9945150558919509</v>
      </c>
      <c r="L26" s="41">
        <f>'LL31.12.11'!J27+'WLL31.12.11'!G27+'WLL31.12.11'!N27</f>
        <v>3940440</v>
      </c>
      <c r="M26" s="41">
        <f>'M31.12.11'!N27</f>
        <v>3624750</v>
      </c>
      <c r="N26" s="41">
        <f>'M31.12.11'!K27</f>
        <v>1323712</v>
      </c>
      <c r="O26" s="41">
        <f>'M31.12.11'!V27</f>
        <v>282</v>
      </c>
      <c r="P26" s="41">
        <f>'M31.12.11'!W27</f>
        <v>10568</v>
      </c>
      <c r="Q26" s="41">
        <f>'WLL31.12.11'!H27+'WLL31.12.11'!P27+'LL31.12.11'!L27</f>
        <v>2397696</v>
      </c>
      <c r="R26" s="41">
        <f>'M31.12.11'!X27</f>
        <v>0</v>
      </c>
      <c r="S26" s="41">
        <f>'M31.12.11'!Y27</f>
        <v>34815</v>
      </c>
      <c r="T26" s="41">
        <f>'WLL31.12.11'!I27+'WLL31.12.11'!O27+'LL31.12.11'!K27</f>
        <v>0</v>
      </c>
      <c r="U26" s="41">
        <f>'M31.12.11'!Z27</f>
        <v>389</v>
      </c>
      <c r="V26" s="41">
        <f t="shared" si="1"/>
        <v>41695930</v>
      </c>
      <c r="W26" s="41">
        <f t="shared" si="0"/>
        <v>48472845</v>
      </c>
      <c r="X26" s="170">
        <f>D26/W26*100</f>
        <v>13.980848452365443</v>
      </c>
      <c r="Y26" s="68">
        <f t="shared" si="4"/>
        <v>0.6955580573904445</v>
      </c>
      <c r="Z26" s="70">
        <f t="shared" si="5"/>
        <v>69689.1431059798</v>
      </c>
      <c r="AA26" s="41">
        <f t="shared" si="2"/>
        <v>69689.1431059798</v>
      </c>
      <c r="AB26" s="69">
        <v>16659.434696498043</v>
      </c>
      <c r="AC26" s="69">
        <v>53029.708409481755</v>
      </c>
      <c r="AE26" s="86">
        <v>16214.999999999993</v>
      </c>
      <c r="AF26" s="86">
        <v>51615.00000000003</v>
      </c>
      <c r="AH26" s="98"/>
      <c r="AQ26">
        <v>12.587224104140947</v>
      </c>
    </row>
    <row r="27" spans="1:43" ht="15">
      <c r="A27" s="5">
        <v>20</v>
      </c>
      <c r="B27" s="6" t="s">
        <v>40</v>
      </c>
      <c r="C27" s="100">
        <v>4</v>
      </c>
      <c r="D27" s="8">
        <f>'M31.12.11'!D28+'WLL31.12.11'!D28+'WLL31.12.11'!L28+'LL31.12.11'!D28</f>
        <v>9553911</v>
      </c>
      <c r="E27" s="67"/>
      <c r="F27" s="41">
        <f t="shared" si="3"/>
        <v>9553911</v>
      </c>
      <c r="G27" s="99">
        <f>'M31.12.11'!G28+'LL31.12.11'!H28</f>
        <v>10149237</v>
      </c>
      <c r="H27" s="41">
        <f>'M31.12.11'!S28+'WLL31.12.11'!M28+'LL31.12.11'!I28</f>
        <v>7519905</v>
      </c>
      <c r="I27" s="99">
        <f>'M31.12.11'!I28</f>
        <v>9934799</v>
      </c>
      <c r="J27" s="41"/>
      <c r="K27" s="41"/>
      <c r="L27" s="41">
        <f>'LL31.12.11'!J28+'WLL31.12.11'!G28+'WLL31.12.11'!N28</f>
        <v>3142191</v>
      </c>
      <c r="M27" s="41">
        <f>'M31.12.11'!N28</f>
        <v>2040275</v>
      </c>
      <c r="N27" s="99">
        <f>'M31.12.11'!K28</f>
        <v>17256118</v>
      </c>
      <c r="O27" s="41">
        <f>'M31.12.11'!V28</f>
        <v>1426080</v>
      </c>
      <c r="P27" s="41">
        <f>'M31.12.11'!W28</f>
        <v>1101925</v>
      </c>
      <c r="Q27" s="41">
        <f>'WLL31.12.11'!H28+'WLL31.12.11'!P28+'LL31.12.11'!L28</f>
        <v>1697304</v>
      </c>
      <c r="R27" s="41">
        <f>'M31.12.11'!X28</f>
        <v>0</v>
      </c>
      <c r="S27" s="41">
        <f>'M31.12.11'!Y28</f>
        <v>30511</v>
      </c>
      <c r="T27" s="41">
        <f>'WLL31.12.11'!I28+'WLL31.12.11'!O28+'LL31.12.11'!K28</f>
        <v>0</v>
      </c>
      <c r="U27" s="41">
        <f>'M31.12.11'!Z28</f>
        <v>0</v>
      </c>
      <c r="V27" s="41">
        <f t="shared" si="1"/>
        <v>54298345</v>
      </c>
      <c r="W27" s="41">
        <f t="shared" si="0"/>
        <v>63852256</v>
      </c>
      <c r="X27" s="170">
        <f>D27/W27*100</f>
        <v>14.962526930920028</v>
      </c>
      <c r="Y27" s="68">
        <f t="shared" si="4"/>
        <v>1.0231801857212066</v>
      </c>
      <c r="Z27" s="70">
        <f t="shared" si="5"/>
        <v>62405.680730606226</v>
      </c>
      <c r="AA27" s="41">
        <f t="shared" si="2"/>
        <v>62405.680730606226</v>
      </c>
      <c r="AB27" s="69">
        <v>28797.981035294855</v>
      </c>
      <c r="AC27" s="69">
        <v>33607.69969531137</v>
      </c>
      <c r="AE27" s="86">
        <v>28884.322622685115</v>
      </c>
      <c r="AF27" s="86">
        <v>31167.000000000015</v>
      </c>
      <c r="AG27">
        <f>AB27/AB34*AE34</f>
        <v>28016.02517220631</v>
      </c>
      <c r="AI27" s="98">
        <f>AE27-AG27</f>
        <v>868.2974504788035</v>
      </c>
      <c r="AL27">
        <v>26706.5786431153</v>
      </c>
      <c r="AN27">
        <v>2177.7439795698156</v>
      </c>
      <c r="AQ27">
        <v>17.403789555135774</v>
      </c>
    </row>
    <row r="28" spans="1:43" ht="15" customHeight="1">
      <c r="A28" s="5">
        <v>21</v>
      </c>
      <c r="B28" s="6" t="s">
        <v>41</v>
      </c>
      <c r="C28" s="124"/>
      <c r="D28" s="41">
        <f>'M31.12.11'!D29+'WLL31.12.11'!D29+'WLL31.12.11'!L29+'LL31.12.11'!D29</f>
        <v>0</v>
      </c>
      <c r="E28" s="67"/>
      <c r="F28" s="41">
        <f t="shared" si="3"/>
        <v>0</v>
      </c>
      <c r="G28" s="8">
        <f>'M31.12.11'!G29+'LL31.12.11'!H29</f>
        <v>0</v>
      </c>
      <c r="H28" s="41">
        <f>'M31.12.11'!S29+'WLL31.12.11'!M29+'LL31.12.11'!I29</f>
        <v>0</v>
      </c>
      <c r="I28" s="41">
        <f>'M31.12.11'!I29</f>
        <v>0</v>
      </c>
      <c r="J28" s="41"/>
      <c r="K28" s="41"/>
      <c r="L28" s="41">
        <f>'LL31.12.11'!J29+'WLL31.12.11'!G29+'WLL31.12.11'!N29</f>
        <v>0</v>
      </c>
      <c r="M28" s="41">
        <f>'M31.12.11'!N29</f>
        <v>0</v>
      </c>
      <c r="N28" s="41">
        <f>'M31.12.11'!K29</f>
        <v>0</v>
      </c>
      <c r="O28" s="41">
        <f>'M31.12.11'!V29</f>
        <v>0</v>
      </c>
      <c r="P28" s="41">
        <f>'M31.12.11'!W29</f>
        <v>0</v>
      </c>
      <c r="Q28" s="41">
        <f>'WLL31.12.11'!H29+'WLL31.12.11'!P29+'LL31.12.11'!L29</f>
        <v>0</v>
      </c>
      <c r="R28" s="41">
        <f>'M31.12.11'!X29</f>
        <v>0</v>
      </c>
      <c r="S28" s="41">
        <f>'M31.12.11'!Y29</f>
        <v>0</v>
      </c>
      <c r="T28" s="41">
        <f>'WLL31.12.11'!I29+'WLL31.12.11'!O29+'LL31.12.11'!K29</f>
        <v>0</v>
      </c>
      <c r="U28" s="41">
        <f>'M31.12.11'!Z29</f>
        <v>0</v>
      </c>
      <c r="V28" s="41">
        <f t="shared" si="1"/>
        <v>0</v>
      </c>
      <c r="W28" s="41">
        <f t="shared" si="0"/>
        <v>0</v>
      </c>
      <c r="X28" s="170"/>
      <c r="Y28" s="68" t="e">
        <f t="shared" si="4"/>
        <v>#DIV/0!</v>
      </c>
      <c r="Z28" s="70"/>
      <c r="AA28" s="41">
        <f t="shared" si="2"/>
        <v>10257.553045590907</v>
      </c>
      <c r="AB28" s="69">
        <v>2909.2124699352657</v>
      </c>
      <c r="AC28" s="69">
        <v>7348.340575655641</v>
      </c>
      <c r="AE28" s="86">
        <v>2819.999999999998</v>
      </c>
      <c r="AF28" s="86">
        <v>7123</v>
      </c>
      <c r="AQ28">
        <v>17.777692701541735</v>
      </c>
    </row>
    <row r="29" spans="1:43" ht="15">
      <c r="A29" s="5">
        <v>22</v>
      </c>
      <c r="B29" s="6" t="s">
        <v>42</v>
      </c>
      <c r="C29" s="100">
        <v>4</v>
      </c>
      <c r="D29" s="8">
        <f>'M31.12.11'!D30+'WLL31.12.11'!D30+'WLL31.12.11'!L30+'LL31.12.11'!D30</f>
        <v>11523810</v>
      </c>
      <c r="E29" s="67"/>
      <c r="F29" s="41">
        <f t="shared" si="3"/>
        <v>11523810</v>
      </c>
      <c r="G29" s="99">
        <f>'M31.12.11'!G30+'LL31.12.11'!H30</f>
        <v>13823334</v>
      </c>
      <c r="H29" s="99">
        <f>'M31.12.11'!S30+'WLL31.12.11'!M30+'LL31.12.11'!I30</f>
        <v>12497991</v>
      </c>
      <c r="I29" s="99">
        <f>'M31.12.11'!I30</f>
        <v>14434048</v>
      </c>
      <c r="J29" s="41"/>
      <c r="K29" s="41"/>
      <c r="L29" s="41">
        <f>'LL31.12.11'!J30+'WLL31.12.11'!G30+'WLL31.12.11'!N30</f>
        <v>4546545</v>
      </c>
      <c r="M29" s="41">
        <f>'M31.12.11'!N30</f>
        <v>6969806</v>
      </c>
      <c r="N29" s="41">
        <f>'M31.12.11'!K30</f>
        <v>2325744</v>
      </c>
      <c r="O29" s="41">
        <f>'M31.12.11'!V30</f>
        <v>6534887</v>
      </c>
      <c r="P29" s="41">
        <f>'M31.12.11'!W30</f>
        <v>16724</v>
      </c>
      <c r="Q29" s="41">
        <f>'WLL31.12.11'!H30+'WLL31.12.11'!P30+'LL31.12.11'!L30</f>
        <v>417579</v>
      </c>
      <c r="R29" s="41">
        <f>'M31.12.11'!X30</f>
        <v>0</v>
      </c>
      <c r="S29" s="41">
        <f>'M31.12.11'!Y30</f>
        <v>48198</v>
      </c>
      <c r="T29" s="41">
        <f>'WLL31.12.11'!I30+'WLL31.12.11'!O30+'LL31.12.11'!K30</f>
        <v>0</v>
      </c>
      <c r="U29" s="41">
        <f>'M31.12.11'!Z30</f>
        <v>0</v>
      </c>
      <c r="V29" s="41">
        <f t="shared" si="1"/>
        <v>61614856</v>
      </c>
      <c r="W29" s="41">
        <f t="shared" si="0"/>
        <v>73138666</v>
      </c>
      <c r="X29" s="170">
        <f aca="true" t="shared" si="6" ref="X29:X37">D29/W29*100</f>
        <v>15.756111821891858</v>
      </c>
      <c r="Y29" s="68">
        <f t="shared" si="4"/>
        <v>0.5338238956034491</v>
      </c>
      <c r="Z29" s="70">
        <f t="shared" si="5"/>
        <v>137008.97730949652</v>
      </c>
      <c r="AA29" s="41">
        <f t="shared" si="2"/>
        <v>137008.97730949652</v>
      </c>
      <c r="AB29" s="71">
        <v>23225.56263818625</v>
      </c>
      <c r="AC29" s="71">
        <v>113783.41467131027</v>
      </c>
      <c r="AD29" s="25"/>
      <c r="AE29" s="86">
        <v>44060.00000000003</v>
      </c>
      <c r="AF29" s="86">
        <v>156704</v>
      </c>
      <c r="AG29" s="86">
        <f>AB29/(AB29+AB30)*AE29</f>
        <v>22860.45329480095</v>
      </c>
      <c r="AH29">
        <f>AC29/(AC29+AC30)*AF29</f>
        <v>113044.14559246818</v>
      </c>
      <c r="AL29">
        <v>23369.330574472053</v>
      </c>
      <c r="AM29">
        <v>114487.74235394527</v>
      </c>
      <c r="AQ29">
        <v>17.342870722304156</v>
      </c>
    </row>
    <row r="30" spans="1:43" ht="15">
      <c r="A30" s="5">
        <v>23</v>
      </c>
      <c r="B30" s="6" t="s">
        <v>43</v>
      </c>
      <c r="C30" s="100">
        <v>5</v>
      </c>
      <c r="D30" s="8">
        <f>'M31.12.11'!D31+'WLL31.12.11'!D31+'WLL31.12.11'!L31+'LL31.12.11'!D31</f>
        <v>5452759</v>
      </c>
      <c r="E30" s="67"/>
      <c r="F30" s="41">
        <f t="shared" si="3"/>
        <v>5452759</v>
      </c>
      <c r="G30" s="99">
        <f>'M31.12.11'!G31+'LL31.12.11'!H31</f>
        <v>6644430</v>
      </c>
      <c r="H30" s="99">
        <f>'M31.12.11'!S31+'WLL31.12.11'!M31+'LL31.12.11'!I31</f>
        <v>9734818</v>
      </c>
      <c r="I30" s="99">
        <f>'M31.12.11'!I31</f>
        <v>9413864</v>
      </c>
      <c r="J30" s="41"/>
      <c r="K30" s="41"/>
      <c r="L30" s="41">
        <f>'LL31.12.11'!J31+'WLL31.12.11'!G31+'WLL31.12.11'!N31</f>
        <v>4984158</v>
      </c>
      <c r="M30" s="99">
        <f>'M31.12.11'!N31</f>
        <v>9829965</v>
      </c>
      <c r="N30" s="41">
        <f>'M31.12.11'!K31</f>
        <v>1978571</v>
      </c>
      <c r="O30" s="41">
        <f>'M31.12.11'!V31</f>
        <v>4386953</v>
      </c>
      <c r="P30" s="41">
        <f>'M31.12.11'!W31</f>
        <v>8830</v>
      </c>
      <c r="Q30" s="41">
        <f>'WLL31.12.11'!H31+'WLL31.12.11'!P31+'LL31.12.11'!L31</f>
        <v>416312</v>
      </c>
      <c r="R30" s="41">
        <f>'M31.12.11'!X31</f>
        <v>0</v>
      </c>
      <c r="S30" s="41">
        <f>'M31.12.11'!Y31</f>
        <v>46092</v>
      </c>
      <c r="T30" s="41">
        <f>'WLL31.12.11'!I31+'WLL31.12.11'!O31+'LL31.12.11'!K31</f>
        <v>0</v>
      </c>
      <c r="U30" s="41">
        <f>'M31.12.11'!Z31</f>
        <v>8</v>
      </c>
      <c r="V30" s="41">
        <f t="shared" si="1"/>
        <v>47444001</v>
      </c>
      <c r="W30" s="41">
        <f t="shared" si="0"/>
        <v>52896760</v>
      </c>
      <c r="X30" s="170">
        <f t="shared" si="6"/>
        <v>10.308304327145935</v>
      </c>
      <c r="Y30" s="68">
        <f t="shared" si="4"/>
        <v>0.6983895147404594</v>
      </c>
      <c r="Z30" s="70">
        <f>AA30+AA28</f>
        <v>75741.05693676956</v>
      </c>
      <c r="AA30" s="41">
        <f>AB30+AC30</f>
        <v>65483.503891178654</v>
      </c>
      <c r="AB30" s="71">
        <v>21538.129342987868</v>
      </c>
      <c r="AC30" s="71">
        <v>43945.37454819079</v>
      </c>
      <c r="AD30" s="86"/>
      <c r="AE30" s="86">
        <v>10554.608454484804</v>
      </c>
      <c r="AF30" s="86">
        <v>64539.00000000003</v>
      </c>
      <c r="AG30" s="98">
        <f>AE29-AG29</f>
        <v>21199.546705199078</v>
      </c>
      <c r="AH30" s="86">
        <f>AF29-AH29</f>
        <v>43659.85440753182</v>
      </c>
      <c r="AI30" s="86"/>
      <c r="AL30">
        <v>20690.669425527976</v>
      </c>
      <c r="AM30">
        <v>42216.25764605473</v>
      </c>
      <c r="AQ30">
        <v>0</v>
      </c>
    </row>
    <row r="31" spans="1:43" ht="15">
      <c r="A31" s="5">
        <v>24</v>
      </c>
      <c r="B31" s="6" t="s">
        <v>44</v>
      </c>
      <c r="C31" s="100">
        <v>4</v>
      </c>
      <c r="D31" s="8">
        <f>'M31.12.11'!D32+'WLL31.12.11'!D32+'WLL31.12.11'!L32+'LL31.12.11'!D32</f>
        <v>4211355</v>
      </c>
      <c r="E31" s="67"/>
      <c r="F31" s="41">
        <f t="shared" si="3"/>
        <v>4211355</v>
      </c>
      <c r="G31" s="99">
        <f>'M31.12.11'!G32+'LL31.12.11'!H32</f>
        <v>8990872</v>
      </c>
      <c r="H31" s="99">
        <f>'M31.12.11'!S32+'WLL31.12.11'!M32+'LL31.12.11'!I32</f>
        <v>7275327</v>
      </c>
      <c r="I31" s="99">
        <f>'M31.12.11'!I32</f>
        <v>11558663</v>
      </c>
      <c r="J31" s="41">
        <f>I31-D31</f>
        <v>7347308</v>
      </c>
      <c r="K31" s="125">
        <f>J31/D31</f>
        <v>1.7446422825907577</v>
      </c>
      <c r="L31" s="41">
        <f>'LL31.12.11'!J32+'WLL31.12.11'!G32+'WLL31.12.11'!N32</f>
        <v>3136353</v>
      </c>
      <c r="M31" s="41">
        <f>'M31.12.11'!N32</f>
        <v>1901471</v>
      </c>
      <c r="N31" s="41">
        <f>'M31.12.11'!K32</f>
        <v>3073839</v>
      </c>
      <c r="O31" s="41">
        <f>'M31.12.11'!V32</f>
        <v>3542995</v>
      </c>
      <c r="P31" s="41">
        <f>'M31.12.11'!W32</f>
        <v>19902</v>
      </c>
      <c r="Q31" s="41">
        <f>'WLL31.12.11'!H32+'WLL31.12.11'!P32+'LL31.12.11'!L32</f>
        <v>1677432</v>
      </c>
      <c r="R31" s="41">
        <f>'M31.12.11'!X32</f>
        <v>0</v>
      </c>
      <c r="S31" s="41">
        <f>'M31.12.11'!Y32</f>
        <v>0</v>
      </c>
      <c r="T31" s="41">
        <f>'WLL31.12.11'!I32+'WLL31.12.11'!O32+'LL31.12.11'!K32</f>
        <v>0</v>
      </c>
      <c r="U31" s="41">
        <f>'M31.12.11'!Z32</f>
        <v>0</v>
      </c>
      <c r="V31" s="41">
        <f t="shared" si="1"/>
        <v>41176854</v>
      </c>
      <c r="W31" s="41">
        <f t="shared" si="0"/>
        <v>45388209</v>
      </c>
      <c r="X31" s="170">
        <f t="shared" si="6"/>
        <v>9.278522093700591</v>
      </c>
      <c r="Y31" s="68">
        <f t="shared" si="4"/>
        <v>0.5834954858390148</v>
      </c>
      <c r="Z31" s="70">
        <f>AA31+AA8</f>
        <v>77786.73546160478</v>
      </c>
      <c r="AA31" s="41">
        <f t="shared" si="2"/>
        <v>77404.94882915023</v>
      </c>
      <c r="AB31" s="69">
        <v>10879.473555013603</v>
      </c>
      <c r="AC31" s="69">
        <v>66525.47527413664</v>
      </c>
      <c r="AE31" s="86">
        <v>15017.39154551519</v>
      </c>
      <c r="AF31" s="86">
        <v>0</v>
      </c>
      <c r="AQ31">
        <v>0</v>
      </c>
    </row>
    <row r="32" spans="1:43" ht="15">
      <c r="A32" s="5">
        <v>25</v>
      </c>
      <c r="B32" s="6" t="s">
        <v>45</v>
      </c>
      <c r="C32" s="100">
        <v>4</v>
      </c>
      <c r="D32" s="8">
        <f>'M31.12.11'!D33+'WLL31.12.11'!D33+'WLL31.12.11'!L33+'LL31.12.11'!D33</f>
        <v>3361550</v>
      </c>
      <c r="E32" s="67"/>
      <c r="F32" s="41">
        <f t="shared" si="3"/>
        <v>3361550</v>
      </c>
      <c r="G32" s="99">
        <f>'M31.12.11'!G33+'LL31.12.11'!H33</f>
        <v>3883609</v>
      </c>
      <c r="H32" s="99">
        <f>'M31.12.11'!S33+'WLL31.12.11'!M33+'LL31.12.11'!I33</f>
        <v>5398765</v>
      </c>
      <c r="I32" s="99">
        <f>'M31.12.11'!I33</f>
        <v>4471199</v>
      </c>
      <c r="J32" s="41"/>
      <c r="K32" s="41"/>
      <c r="L32" s="41">
        <f>'LL31.12.11'!J33+'WLL31.12.11'!G33+'WLL31.12.11'!N33</f>
        <v>3136824</v>
      </c>
      <c r="M32" s="41">
        <f>'M31.12.11'!N33</f>
        <v>1182440</v>
      </c>
      <c r="N32" s="41">
        <f>'M31.12.11'!K33</f>
        <v>1738401</v>
      </c>
      <c r="O32" s="41">
        <f>'M31.12.11'!V33</f>
        <v>1550799</v>
      </c>
      <c r="P32" s="41">
        <f>'M31.12.11'!W33</f>
        <v>1967</v>
      </c>
      <c r="Q32" s="41">
        <f>'WLL31.12.11'!H33+'WLL31.12.11'!P33+'LL31.12.11'!L33</f>
        <v>802124</v>
      </c>
      <c r="R32" s="41">
        <f>'M31.12.11'!X33</f>
        <v>0</v>
      </c>
      <c r="S32" s="41">
        <f>'M31.12.11'!Y33</f>
        <v>0</v>
      </c>
      <c r="T32" s="41">
        <f>'WLL31.12.11'!I33+'WLL31.12.11'!O33+'LL31.12.11'!K33</f>
        <v>0</v>
      </c>
      <c r="U32" s="41">
        <f>'M31.12.11'!Z33</f>
        <v>2274</v>
      </c>
      <c r="V32" s="41">
        <f t="shared" si="1"/>
        <v>22168402</v>
      </c>
      <c r="W32" s="41">
        <f t="shared" si="0"/>
        <v>25529952</v>
      </c>
      <c r="X32" s="170">
        <f t="shared" si="6"/>
        <v>13.167083118683498</v>
      </c>
      <c r="Y32" s="68">
        <f t="shared" si="4"/>
        <v>1.6492475734757497</v>
      </c>
      <c r="Z32" s="70">
        <f t="shared" si="5"/>
        <v>15479.757199943147</v>
      </c>
      <c r="AA32" s="41">
        <f t="shared" si="2"/>
        <v>15479.757199943147</v>
      </c>
      <c r="AB32" s="69">
        <v>15479.757199943147</v>
      </c>
      <c r="AC32" s="69">
        <v>0</v>
      </c>
      <c r="AE32" s="86">
        <v>8783.677377314893</v>
      </c>
      <c r="AF32" s="86">
        <v>0</v>
      </c>
      <c r="AI32" s="98">
        <f>AE32+AI27</f>
        <v>9651.974827793696</v>
      </c>
      <c r="AN32">
        <v>10961.421356884708</v>
      </c>
      <c r="AQ32">
        <v>15.656343252003001</v>
      </c>
    </row>
    <row r="33" spans="1:32" ht="15">
      <c r="A33" s="5">
        <v>26</v>
      </c>
      <c r="B33" s="6" t="s">
        <v>46</v>
      </c>
      <c r="C33" s="100">
        <v>3</v>
      </c>
      <c r="D33" s="8">
        <f>'M31.12.11'!D34+'WLL31.12.11'!D34+'WLL31.12.11'!L34+'LL31.12.11'!D34</f>
        <v>2598873</v>
      </c>
      <c r="E33" s="67"/>
      <c r="F33" s="41">
        <f t="shared" si="3"/>
        <v>2598873</v>
      </c>
      <c r="G33" s="99">
        <f>'M31.12.11'!G34+'LL31.12.11'!H34</f>
        <v>3578960</v>
      </c>
      <c r="H33" s="41">
        <f>'M31.12.11'!S34+'WLL31.12.11'!M34+'LL31.12.11'!I34</f>
        <v>1341727</v>
      </c>
      <c r="I33" s="41">
        <f>'M31.12.11'!I34</f>
        <v>2211410</v>
      </c>
      <c r="J33" s="41">
        <f>G33-D33</f>
        <v>980087</v>
      </c>
      <c r="K33" s="125">
        <f>J33/D33</f>
        <v>0.37712000547929814</v>
      </c>
      <c r="L33" s="41">
        <f>'LL31.12.11'!J34+'WLL31.12.11'!G34+'WLL31.12.11'!N34</f>
        <v>1185479</v>
      </c>
      <c r="M33" s="41">
        <f>'M31.12.11'!N34</f>
        <v>0</v>
      </c>
      <c r="N33" s="99">
        <f>'M31.12.11'!K34</f>
        <v>4352404</v>
      </c>
      <c r="O33" s="41">
        <f>'M31.12.11'!V34</f>
        <v>0</v>
      </c>
      <c r="P33" s="41">
        <f>'M31.12.11'!W34</f>
        <v>0</v>
      </c>
      <c r="Q33" s="41">
        <f>'WLL31.12.11'!H34+'WLL31.12.11'!P34+'LL31.12.11'!L34</f>
        <v>0</v>
      </c>
      <c r="R33" s="41">
        <f>'M31.12.11'!X34</f>
        <v>0</v>
      </c>
      <c r="S33" s="41">
        <f>'M31.12.11'!Y34</f>
        <v>0</v>
      </c>
      <c r="T33" s="41">
        <f>'WLL31.12.11'!I34+'WLL31.12.11'!O34+'LL31.12.11'!K34</f>
        <v>0</v>
      </c>
      <c r="U33" s="41">
        <f>'M31.12.11'!Z34</f>
        <v>0</v>
      </c>
      <c r="V33" s="41">
        <f t="shared" si="1"/>
        <v>12669980</v>
      </c>
      <c r="W33" s="41">
        <f t="shared" si="0"/>
        <v>15268853</v>
      </c>
      <c r="X33" s="170">
        <f t="shared" si="6"/>
        <v>17.020748054880087</v>
      </c>
      <c r="Y33" s="68">
        <f t="shared" si="4"/>
        <v>1.291801411514613</v>
      </c>
      <c r="Z33" s="70">
        <f t="shared" si="5"/>
        <v>11819.814457469554</v>
      </c>
      <c r="AA33" s="41">
        <f t="shared" si="2"/>
        <v>11819.814457469554</v>
      </c>
      <c r="AB33" s="69">
        <v>11819.814457469554</v>
      </c>
      <c r="AC33" s="72">
        <v>0</v>
      </c>
      <c r="AE33" s="86"/>
      <c r="AF33" s="86"/>
    </row>
    <row r="34" spans="1:35" ht="15">
      <c r="A34" s="5"/>
      <c r="B34" s="7" t="s">
        <v>47</v>
      </c>
      <c r="C34" s="53">
        <v>4</v>
      </c>
      <c r="D34" s="8">
        <f aca="true" t="shared" si="7" ref="D34:W34">SUM(D8:D33)</f>
        <v>119765579</v>
      </c>
      <c r="E34" s="8">
        <f t="shared" si="7"/>
        <v>0</v>
      </c>
      <c r="F34" s="8">
        <f t="shared" si="7"/>
        <v>119765579</v>
      </c>
      <c r="G34" s="8">
        <f t="shared" si="7"/>
        <v>165330390</v>
      </c>
      <c r="H34" s="8">
        <f t="shared" si="7"/>
        <v>133717165</v>
      </c>
      <c r="I34" s="8">
        <f t="shared" si="7"/>
        <v>133372762</v>
      </c>
      <c r="J34" s="8">
        <f t="shared" si="7"/>
        <v>56012929</v>
      </c>
      <c r="K34" s="8">
        <f t="shared" si="7"/>
        <v>9.051936709015592</v>
      </c>
      <c r="L34" s="8">
        <f t="shared" si="7"/>
        <v>74001031</v>
      </c>
      <c r="M34" s="8">
        <f t="shared" si="7"/>
        <v>99299579</v>
      </c>
      <c r="N34" s="8">
        <f t="shared" si="7"/>
        <v>58152404</v>
      </c>
      <c r="O34" s="8">
        <f t="shared" si="7"/>
        <v>34980664</v>
      </c>
      <c r="P34" s="8">
        <f t="shared" si="7"/>
        <v>4539815</v>
      </c>
      <c r="Q34" s="41">
        <f>SUM(Q8:Q33)</f>
        <v>13239517</v>
      </c>
      <c r="R34" s="41">
        <f>SUM(R8:R33)</f>
        <v>3549381</v>
      </c>
      <c r="S34" s="41">
        <f>SUM(S8:S33)</f>
        <v>444679</v>
      </c>
      <c r="T34" s="41">
        <f t="shared" si="7"/>
        <v>1393640</v>
      </c>
      <c r="U34" s="41">
        <f>SUM(U8:U33)</f>
        <v>5648</v>
      </c>
      <c r="V34" s="41">
        <f t="shared" si="7"/>
        <v>722026675</v>
      </c>
      <c r="W34" s="41">
        <f t="shared" si="7"/>
        <v>841792254</v>
      </c>
      <c r="X34" s="170">
        <f t="shared" si="6"/>
        <v>14.227450826602642</v>
      </c>
      <c r="Y34" s="106">
        <f t="shared" si="4"/>
        <v>0.7103920905455275</v>
      </c>
      <c r="Z34" s="41">
        <f>SUM(Z8:Z33)</f>
        <v>1184968.5057072737</v>
      </c>
      <c r="AA34" s="41">
        <f>SUM(AA8:AA33)</f>
        <v>1184968.5057072737</v>
      </c>
      <c r="AB34" s="73">
        <f>SUM(AB8:AB33)</f>
        <v>328349.16853204696</v>
      </c>
      <c r="AC34" s="73">
        <f>SUM(AC8:AC33)</f>
        <v>856619.337175227</v>
      </c>
      <c r="AE34" s="73">
        <f>SUM(AE8:AE33)</f>
        <v>319433.4547131093</v>
      </c>
      <c r="AF34" s="73">
        <f>SUM(AF8:AF33)</f>
        <v>833716.9999999999</v>
      </c>
      <c r="AI34" s="98"/>
    </row>
    <row r="35" spans="1:32" ht="14.25">
      <c r="A35" s="4">
        <v>27</v>
      </c>
      <c r="B35" s="3" t="s">
        <v>48</v>
      </c>
      <c r="C35" s="3"/>
      <c r="D35" s="67"/>
      <c r="E35" s="114">
        <f>'M31.12.11'!E36+'WLL31.12.11'!E36+'LL31.12.11'!E36</f>
        <v>4352381</v>
      </c>
      <c r="F35" s="41">
        <f t="shared" si="3"/>
        <v>4352381</v>
      </c>
      <c r="G35" s="8">
        <f>'M31.12.11'!G36+'LL31.12.11'!H36</f>
        <v>9599882</v>
      </c>
      <c r="H35" s="41">
        <f>'M31.12.11'!S36+'WLL31.12.11'!M36+'LL31.12.11'!I36</f>
        <v>8764363</v>
      </c>
      <c r="I35" s="41">
        <f>'M31.12.11'!I36</f>
        <v>8270357</v>
      </c>
      <c r="J35" s="41"/>
      <c r="K35" s="41"/>
      <c r="L35" s="41">
        <f>'LL31.12.11'!J36+'WLL31.12.11'!G36+'WLL31.12.11'!N36</f>
        <v>5008319</v>
      </c>
      <c r="M35" s="41">
        <f>'M31.12.11'!N36</f>
        <v>4353653</v>
      </c>
      <c r="N35" s="41">
        <f>'M31.12.11'!K36</f>
        <v>2328051</v>
      </c>
      <c r="O35" s="41">
        <f>'M31.12.11'!V36</f>
        <v>0</v>
      </c>
      <c r="P35" s="41">
        <f>'M31.12.11'!W36</f>
        <v>0</v>
      </c>
      <c r="Q35" s="41">
        <f>'WLL31.12.11'!H36+'WLL31.12.11'!P36+'LL31.12.11'!L36</f>
        <v>1080970</v>
      </c>
      <c r="R35" s="41">
        <f>'M31.12.11'!X36</f>
        <v>0</v>
      </c>
      <c r="S35" s="41">
        <f>'M31.12.11'!Y36</f>
        <v>465247</v>
      </c>
      <c r="T35" s="41">
        <f>'WLL31.12.11'!I36+'WLL31.12.11'!O36+'LL31.12.11'!K36</f>
        <v>0</v>
      </c>
      <c r="U35" s="41">
        <f>'M31.12.11'!Z36</f>
        <v>0</v>
      </c>
      <c r="V35" s="41">
        <f t="shared" si="1"/>
        <v>39870842</v>
      </c>
      <c r="W35" s="41">
        <f>F35+V35</f>
        <v>44223223</v>
      </c>
      <c r="X35" s="170">
        <f t="shared" si="6"/>
        <v>0</v>
      </c>
      <c r="Y35" s="68">
        <f t="shared" si="4"/>
        <v>2.60011619003517</v>
      </c>
      <c r="Z35" s="70">
        <f t="shared" si="5"/>
        <v>17008.171853813128</v>
      </c>
      <c r="AA35" s="41">
        <f t="shared" si="2"/>
        <v>17008.171853813128</v>
      </c>
      <c r="AB35" s="74">
        <v>16231.09262381126</v>
      </c>
      <c r="AC35" s="74">
        <v>777.0792300018686</v>
      </c>
      <c r="AE35" s="86">
        <v>17607.999999999985</v>
      </c>
      <c r="AF35" s="86">
        <v>842.9999999999995</v>
      </c>
    </row>
    <row r="36" spans="1:32" ht="14.25">
      <c r="A36" s="4">
        <v>28</v>
      </c>
      <c r="B36" s="3" t="s">
        <v>49</v>
      </c>
      <c r="C36" s="3"/>
      <c r="D36" s="67"/>
      <c r="E36" s="114">
        <f>'M31.12.11'!E37+'WLL31.12.11'!E37+'LL31.12.11'!E37</f>
        <v>4798652</v>
      </c>
      <c r="F36" s="41">
        <f t="shared" si="3"/>
        <v>4798652</v>
      </c>
      <c r="G36" s="8">
        <f>'M31.12.11'!G37+'LL31.12.11'!H37</f>
        <v>4039839</v>
      </c>
      <c r="H36" s="41">
        <f>'M31.12.11'!S37+'WLL31.12.11'!M37+'LL31.12.11'!I37</f>
        <v>8863231</v>
      </c>
      <c r="I36" s="41">
        <f>'M31.12.11'!I37</f>
        <v>6103637</v>
      </c>
      <c r="J36" s="41"/>
      <c r="K36" s="41"/>
      <c r="L36" s="41">
        <f>'LL31.12.11'!J37+'WLL31.12.11'!G37+'WLL31.12.11'!N37</f>
        <v>5881578</v>
      </c>
      <c r="M36" s="41">
        <f>'M31.12.11'!N37</f>
        <v>2726879</v>
      </c>
      <c r="N36" s="41">
        <f>'M31.12.11'!K37</f>
        <v>1163956</v>
      </c>
      <c r="O36" s="41">
        <f>'M31.12.11'!V37</f>
        <v>1326201</v>
      </c>
      <c r="P36" s="41">
        <f>'M31.12.11'!W37</f>
        <v>903068</v>
      </c>
      <c r="Q36" s="41">
        <f>'WLL31.12.11'!H37+'WLL31.12.11'!P37+'LL31.12.11'!L37</f>
        <v>733740</v>
      </c>
      <c r="R36" s="41">
        <f>'M31.12.11'!X37</f>
        <v>0</v>
      </c>
      <c r="S36" s="41">
        <f>'M31.12.11'!Y37</f>
        <v>760160</v>
      </c>
      <c r="T36" s="41">
        <f>'WLL31.12.11'!I37+'WLL31.12.11'!O37+'LL31.12.11'!K37</f>
        <v>0</v>
      </c>
      <c r="U36" s="41">
        <f>'M31.12.11'!Z37</f>
        <v>3230733</v>
      </c>
      <c r="V36" s="41">
        <f t="shared" si="1"/>
        <v>35733022</v>
      </c>
      <c r="W36" s="41">
        <f>F36+V36</f>
        <v>40531674</v>
      </c>
      <c r="X36" s="170">
        <f t="shared" si="6"/>
        <v>0</v>
      </c>
      <c r="Y36" s="68">
        <f t="shared" si="4"/>
        <v>1.6977634391155134</v>
      </c>
      <c r="Z36" s="70">
        <f t="shared" si="5"/>
        <v>23873.56981907671</v>
      </c>
      <c r="AA36" s="41">
        <f>AB36+AC36</f>
        <v>23873.56981907671</v>
      </c>
      <c r="AB36" s="74">
        <v>23873.56981907671</v>
      </c>
      <c r="AC36" s="74">
        <v>0</v>
      </c>
      <c r="AE36" s="86">
        <v>20904.545286890716</v>
      </c>
      <c r="AF36" s="86">
        <v>0</v>
      </c>
    </row>
    <row r="37" spans="1:33" ht="15">
      <c r="A37" s="4"/>
      <c r="B37" s="3" t="s">
        <v>50</v>
      </c>
      <c r="C37" s="89">
        <v>4</v>
      </c>
      <c r="D37" s="41">
        <f aca="true" t="shared" si="8" ref="D37:W37">SUM(D34:D36)</f>
        <v>119765579</v>
      </c>
      <c r="E37" s="41">
        <f t="shared" si="8"/>
        <v>9151033</v>
      </c>
      <c r="F37" s="41">
        <f t="shared" si="8"/>
        <v>128916612</v>
      </c>
      <c r="G37" s="41">
        <f t="shared" si="8"/>
        <v>178970111</v>
      </c>
      <c r="H37" s="41">
        <f t="shared" si="8"/>
        <v>151344759</v>
      </c>
      <c r="I37" s="41">
        <f t="shared" si="8"/>
        <v>147746756</v>
      </c>
      <c r="J37" s="41">
        <f t="shared" si="8"/>
        <v>56012929</v>
      </c>
      <c r="K37" s="41">
        <f t="shared" si="8"/>
        <v>9.051936709015592</v>
      </c>
      <c r="L37" s="41">
        <f t="shared" si="8"/>
        <v>84890928</v>
      </c>
      <c r="M37" s="41">
        <f t="shared" si="8"/>
        <v>106380111</v>
      </c>
      <c r="N37" s="41">
        <f t="shared" si="8"/>
        <v>61644411</v>
      </c>
      <c r="O37" s="41">
        <f t="shared" si="8"/>
        <v>36306865</v>
      </c>
      <c r="P37" s="41">
        <f t="shared" si="8"/>
        <v>5442883</v>
      </c>
      <c r="Q37" s="8">
        <f>SUM(Q34:Q36)</f>
        <v>15054227</v>
      </c>
      <c r="R37" s="8">
        <f>SUM(R34:R36)</f>
        <v>3549381</v>
      </c>
      <c r="S37" s="8">
        <f>SUM(S34:S36)</f>
        <v>1670086</v>
      </c>
      <c r="T37" s="8">
        <f t="shared" si="8"/>
        <v>1393640</v>
      </c>
      <c r="U37" s="8">
        <f>SUM(U34:U36)</f>
        <v>3236381</v>
      </c>
      <c r="V37" s="41">
        <f>G37+H37+L37+I37+M37+N37+U37+T37+Q37+O37+R37</f>
        <v>790517570</v>
      </c>
      <c r="W37" s="41">
        <f t="shared" si="8"/>
        <v>926547151</v>
      </c>
      <c r="X37" s="180">
        <f t="shared" si="6"/>
        <v>12.926010173442323</v>
      </c>
      <c r="Y37" s="68">
        <f t="shared" si="4"/>
        <v>0.7558404078966239</v>
      </c>
      <c r="Z37" s="41">
        <f>SUM(Z34:Z36)</f>
        <v>1225850.2473801635</v>
      </c>
      <c r="AA37" s="41">
        <f t="shared" si="2"/>
        <v>1225850.2473801638</v>
      </c>
      <c r="AB37" s="73">
        <f>AB34+AB35+AB36</f>
        <v>368453.8309749349</v>
      </c>
      <c r="AC37" s="73">
        <f>AC34+AC35+AC36</f>
        <v>857396.4164052289</v>
      </c>
      <c r="AE37" s="73">
        <f>AE34+AE35+AE36</f>
        <v>357946</v>
      </c>
      <c r="AF37" s="73">
        <f>AF34+AF35+AF36</f>
        <v>834559.9999999999</v>
      </c>
      <c r="AG37" s="96">
        <f>AE37+AF37</f>
        <v>1192506</v>
      </c>
    </row>
    <row r="38" spans="1:29" ht="14.25">
      <c r="A38" s="128" t="s">
        <v>51</v>
      </c>
      <c r="B38" s="130"/>
      <c r="C38" s="3"/>
      <c r="D38" s="184">
        <f>D37/W37*100</f>
        <v>12.926010173442323</v>
      </c>
      <c r="E38" s="184">
        <f>E37/W37*100</f>
        <v>0.9876489275395763</v>
      </c>
      <c r="F38" s="184">
        <f>F37/W37</f>
        <v>0.13913659100981898</v>
      </c>
      <c r="G38" s="184">
        <f>G37/W37*100</f>
        <v>19.315812563542163</v>
      </c>
      <c r="H38" s="184">
        <f>H37/W37*100</f>
        <v>16.33427492995443</v>
      </c>
      <c r="I38" s="184">
        <f>I37/W37*100</f>
        <v>15.945951141346718</v>
      </c>
      <c r="J38" s="184"/>
      <c r="K38" s="184"/>
      <c r="L38" s="184">
        <f>L37/W37*100</f>
        <v>9.16207317764447</v>
      </c>
      <c r="M38" s="184">
        <f>M37/W37*100</f>
        <v>11.481348886042822</v>
      </c>
      <c r="N38" s="184">
        <f>N37/W37*100</f>
        <v>6.653132647752321</v>
      </c>
      <c r="O38" s="184">
        <f>O37/W37*100</f>
        <v>3.9185123995918474</v>
      </c>
      <c r="P38" s="184">
        <f>P37/W37*100</f>
        <v>0.5874372387984387</v>
      </c>
      <c r="Q38" s="184">
        <f>Q37/W37*100</f>
        <v>1.6247664227073966</v>
      </c>
      <c r="R38" s="184">
        <f>R37/W37*100</f>
        <v>0.3830761333807177</v>
      </c>
      <c r="S38" s="184">
        <f>S37/W37*100</f>
        <v>0.18024835521835197</v>
      </c>
      <c r="T38" s="184">
        <f>T37/W37*100</f>
        <v>0.1504122049801651</v>
      </c>
      <c r="U38" s="184">
        <f>U37/W37*100</f>
        <v>0.3492947980582588</v>
      </c>
      <c r="V38" s="184">
        <f>V37/W37*100</f>
        <v>85.31865530500131</v>
      </c>
      <c r="W38" s="184">
        <f>W37/W37*100</f>
        <v>100</v>
      </c>
      <c r="X38" s="111"/>
      <c r="AB38" s="25"/>
      <c r="AC38" s="25"/>
    </row>
    <row r="39" spans="1:33" ht="15" thickBot="1">
      <c r="A39" s="121"/>
      <c r="B39" s="92"/>
      <c r="C39" s="121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92"/>
      <c r="AB39" s="25"/>
      <c r="AC39" s="25"/>
      <c r="AG39" s="96"/>
    </row>
    <row r="40" spans="1:33" ht="15">
      <c r="A40" s="148" t="s">
        <v>235</v>
      </c>
      <c r="B40" s="149"/>
      <c r="C40" s="159">
        <v>4</v>
      </c>
      <c r="D40" s="154">
        <v>119759821</v>
      </c>
      <c r="E40" s="144">
        <v>9103486</v>
      </c>
      <c r="F40" s="144">
        <v>128863307</v>
      </c>
      <c r="G40" s="144">
        <v>178006838</v>
      </c>
      <c r="H40" s="144">
        <v>150392482</v>
      </c>
      <c r="I40" s="144">
        <v>146841278</v>
      </c>
      <c r="J40" s="144">
        <v>55280810</v>
      </c>
      <c r="K40" s="144">
        <v>8.931618320168432</v>
      </c>
      <c r="L40" s="144">
        <v>84772952</v>
      </c>
      <c r="M40" s="144">
        <v>103992364</v>
      </c>
      <c r="N40" s="144">
        <v>60958611</v>
      </c>
      <c r="O40" s="144">
        <v>34181955</v>
      </c>
      <c r="P40" s="144">
        <v>5480217</v>
      </c>
      <c r="Q40" s="144">
        <v>14541353</v>
      </c>
      <c r="R40" s="144">
        <v>3563152</v>
      </c>
      <c r="S40" s="144">
        <v>1610824</v>
      </c>
      <c r="T40" s="144">
        <v>1352943</v>
      </c>
      <c r="U40" s="144">
        <v>3223924</v>
      </c>
      <c r="V40" s="144">
        <v>781827852</v>
      </c>
      <c r="W40" s="144">
        <v>917782200</v>
      </c>
      <c r="X40" s="181">
        <f>D40/W40*100</f>
        <v>13.048828033492041</v>
      </c>
      <c r="Y40" s="108"/>
      <c r="AB40" s="25"/>
      <c r="AC40" s="25"/>
      <c r="AG40" s="96"/>
    </row>
    <row r="41" spans="1:29" ht="15.75" thickBot="1">
      <c r="A41" s="150" t="s">
        <v>236</v>
      </c>
      <c r="B41" s="147"/>
      <c r="C41" s="4">
        <v>13</v>
      </c>
      <c r="D41" s="145">
        <f>D37-D40</f>
        <v>5758</v>
      </c>
      <c r="E41" s="145">
        <f aca="true" t="shared" si="9" ref="E41:T41">E37-E40</f>
        <v>47547</v>
      </c>
      <c r="F41" s="145">
        <f t="shared" si="9"/>
        <v>53305</v>
      </c>
      <c r="G41" s="145">
        <f t="shared" si="9"/>
        <v>963273</v>
      </c>
      <c r="H41" s="145">
        <f t="shared" si="9"/>
        <v>952277</v>
      </c>
      <c r="I41" s="145">
        <f t="shared" si="9"/>
        <v>905478</v>
      </c>
      <c r="J41" s="145">
        <f t="shared" si="9"/>
        <v>732119</v>
      </c>
      <c r="K41" s="145">
        <f t="shared" si="9"/>
        <v>0.12031838884715995</v>
      </c>
      <c r="L41" s="145">
        <f t="shared" si="9"/>
        <v>117976</v>
      </c>
      <c r="M41" s="145">
        <f t="shared" si="9"/>
        <v>2387747</v>
      </c>
      <c r="N41" s="145">
        <f t="shared" si="9"/>
        <v>685800</v>
      </c>
      <c r="O41" s="145">
        <f>O37-O40</f>
        <v>2124910</v>
      </c>
      <c r="P41" s="145">
        <f>P37-P40</f>
        <v>-37334</v>
      </c>
      <c r="Q41" s="145">
        <f>Q37-Q40</f>
        <v>512874</v>
      </c>
      <c r="R41" s="145">
        <f>R37-R40</f>
        <v>-13771</v>
      </c>
      <c r="S41" s="145">
        <f>S37-S40</f>
        <v>59262</v>
      </c>
      <c r="T41" s="145">
        <f t="shared" si="9"/>
        <v>40697</v>
      </c>
      <c r="U41" s="145">
        <f>U37-U40</f>
        <v>12457</v>
      </c>
      <c r="V41" s="145">
        <f>V37-V40</f>
        <v>8689718</v>
      </c>
      <c r="W41" s="145">
        <f>W37-W40</f>
        <v>8764951</v>
      </c>
      <c r="X41" s="182">
        <f>D41/W41*100</f>
        <v>0.06569346480088709</v>
      </c>
      <c r="Y41" s="108"/>
      <c r="Z41" s="108">
        <f>X40-X37</f>
        <v>0.12281786004971806</v>
      </c>
      <c r="AB41" s="25"/>
      <c r="AC41" s="25"/>
    </row>
    <row r="42" spans="1:29" ht="15.75" hidden="1" thickBot="1">
      <c r="A42" s="150" t="s">
        <v>143</v>
      </c>
      <c r="B42" s="147"/>
      <c r="C42" s="4">
        <v>7</v>
      </c>
      <c r="D42" s="155">
        <f>'LL31.12.11'!D42</f>
        <v>-304709</v>
      </c>
      <c r="E42" s="145">
        <f>'LL31.12.11'!E42</f>
        <v>3396</v>
      </c>
      <c r="F42" s="145">
        <f>'LL31.12.11'!F42</f>
        <v>-301313</v>
      </c>
      <c r="G42" s="145">
        <f>'LL31.12.11'!G42</f>
        <v>3130</v>
      </c>
      <c r="H42" s="145">
        <f>'LL31.12.11'!I42</f>
        <v>3534</v>
      </c>
      <c r="I42" s="146"/>
      <c r="J42" s="146"/>
      <c r="K42" s="146"/>
      <c r="L42" s="145">
        <f>'LL31.12.11'!J42</f>
        <v>15510</v>
      </c>
      <c r="M42" s="146"/>
      <c r="N42" s="146"/>
      <c r="O42" s="145"/>
      <c r="P42" s="146"/>
      <c r="Q42" s="145">
        <f>'LL31.12.11'!L42</f>
        <v>937</v>
      </c>
      <c r="R42" s="145"/>
      <c r="S42" s="145"/>
      <c r="T42" s="145">
        <f>'LL31.12.11'!K42</f>
        <v>1325</v>
      </c>
      <c r="U42" s="146"/>
      <c r="V42" s="145">
        <f>'LL31.12.11'!M42</f>
        <v>24436</v>
      </c>
      <c r="W42" s="145">
        <f>'LL31.12.11'!N42</f>
        <v>-276877</v>
      </c>
      <c r="X42" s="182">
        <f>D42/W42</f>
        <v>1.1005211700502389</v>
      </c>
      <c r="Y42" s="90"/>
      <c r="Z42" s="90"/>
      <c r="AB42" s="25"/>
      <c r="AC42" s="25"/>
    </row>
    <row r="43" spans="1:26" ht="15">
      <c r="A43" s="148" t="s">
        <v>210</v>
      </c>
      <c r="B43" s="152"/>
      <c r="C43" s="161">
        <v>4</v>
      </c>
      <c r="D43" s="157">
        <v>117059031</v>
      </c>
      <c r="E43" s="158">
        <v>8939958</v>
      </c>
      <c r="F43" s="158">
        <v>125998989</v>
      </c>
      <c r="G43" s="158">
        <v>165499399</v>
      </c>
      <c r="H43" s="158">
        <v>136952732</v>
      </c>
      <c r="I43" s="158">
        <v>134569706</v>
      </c>
      <c r="J43" s="158">
        <v>48613342</v>
      </c>
      <c r="K43" s="158">
        <v>7.846043277691238</v>
      </c>
      <c r="L43" s="158">
        <v>90421150</v>
      </c>
      <c r="M43" s="158">
        <v>89503318</v>
      </c>
      <c r="N43" s="158">
        <v>54843290</v>
      </c>
      <c r="O43" s="158">
        <v>22792141</v>
      </c>
      <c r="P43" s="158">
        <v>7105960</v>
      </c>
      <c r="Q43" s="158">
        <v>10095374</v>
      </c>
      <c r="R43" s="158">
        <v>2820891</v>
      </c>
      <c r="S43" s="158">
        <v>968079</v>
      </c>
      <c r="T43" s="158">
        <v>1659778</v>
      </c>
      <c r="U43" s="158">
        <v>3094204</v>
      </c>
      <c r="V43" s="158">
        <v>712251983</v>
      </c>
      <c r="W43" s="158">
        <v>846325011</v>
      </c>
      <c r="X43" s="181">
        <f>D43/W43*100</f>
        <v>13.831451213013956</v>
      </c>
      <c r="Y43" s="108"/>
      <c r="Z43" s="108">
        <f>X43-X37</f>
        <v>0.9054410395716328</v>
      </c>
    </row>
    <row r="44" spans="1:25" ht="16.5" thickBot="1">
      <c r="A44" s="151" t="s">
        <v>211</v>
      </c>
      <c r="B44" s="153"/>
      <c r="C44" s="160">
        <v>8</v>
      </c>
      <c r="D44" s="156">
        <f>D37-D43</f>
        <v>2706548</v>
      </c>
      <c r="E44" s="156">
        <f aca="true" t="shared" si="10" ref="E44:W44">E37-E43</f>
        <v>211075</v>
      </c>
      <c r="F44" s="156">
        <f t="shared" si="10"/>
        <v>2917623</v>
      </c>
      <c r="G44" s="156">
        <f t="shared" si="10"/>
        <v>13470712</v>
      </c>
      <c r="H44" s="156">
        <f t="shared" si="10"/>
        <v>14392027</v>
      </c>
      <c r="I44" s="156">
        <f t="shared" si="10"/>
        <v>13177050</v>
      </c>
      <c r="J44" s="156">
        <f t="shared" si="10"/>
        <v>7399587</v>
      </c>
      <c r="K44" s="156">
        <f t="shared" si="10"/>
        <v>1.2058934313243546</v>
      </c>
      <c r="L44" s="156">
        <f t="shared" si="10"/>
        <v>-5530222</v>
      </c>
      <c r="M44" s="156">
        <f t="shared" si="10"/>
        <v>16876793</v>
      </c>
      <c r="N44" s="156">
        <f t="shared" si="10"/>
        <v>6801121</v>
      </c>
      <c r="O44" s="156">
        <f>O37-O43</f>
        <v>13514724</v>
      </c>
      <c r="P44" s="156">
        <f>P37-P43</f>
        <v>-1663077</v>
      </c>
      <c r="Q44" s="156">
        <f>Q37-Q43</f>
        <v>4958853</v>
      </c>
      <c r="R44" s="156">
        <f>R37-R43</f>
        <v>728490</v>
      </c>
      <c r="S44" s="156">
        <f>S37-S43</f>
        <v>702007</v>
      </c>
      <c r="T44" s="156">
        <f t="shared" si="10"/>
        <v>-266138</v>
      </c>
      <c r="U44" s="156">
        <f>U37-U43</f>
        <v>142177</v>
      </c>
      <c r="V44" s="156">
        <f t="shared" si="10"/>
        <v>78265587</v>
      </c>
      <c r="W44" s="156">
        <f t="shared" si="10"/>
        <v>80222140</v>
      </c>
      <c r="X44" s="183">
        <f>D44/W44*100</f>
        <v>3.3738167543274216</v>
      </c>
      <c r="Y44" s="108"/>
    </row>
    <row r="45" spans="1:24" ht="15.75" hidden="1">
      <c r="A45" s="209" t="s">
        <v>143</v>
      </c>
      <c r="B45" s="210"/>
      <c r="C45" s="211">
        <v>7</v>
      </c>
      <c r="D45" s="212">
        <f>'LL31.12.11'!D44</f>
        <v>-2221131</v>
      </c>
      <c r="E45" s="213">
        <f>'LL31.12.11'!E44</f>
        <v>-7804</v>
      </c>
      <c r="F45" s="213">
        <f>'LL31.12.11'!F44</f>
        <v>-2228935</v>
      </c>
      <c r="G45" s="213">
        <f>'LL31.12.11'!G44</f>
        <v>21376</v>
      </c>
      <c r="H45" s="213">
        <f>'LL31.12.11'!I44</f>
        <v>31640</v>
      </c>
      <c r="I45" s="214"/>
      <c r="J45" s="214"/>
      <c r="K45" s="214"/>
      <c r="L45" s="213">
        <f>'LL31.12.11'!J44</f>
        <v>115665</v>
      </c>
      <c r="M45" s="214"/>
      <c r="N45" s="214"/>
      <c r="O45" s="213"/>
      <c r="P45" s="214"/>
      <c r="Q45" s="213">
        <f>'LL31.12.11'!L44</f>
        <v>9259</v>
      </c>
      <c r="R45" s="213"/>
      <c r="S45" s="213"/>
      <c r="T45" s="213">
        <f>'LL31.12.11'!K44</f>
        <v>8756</v>
      </c>
      <c r="U45" s="214"/>
      <c r="V45" s="213">
        <f>'LL31.12.11'!M44</f>
        <v>186696</v>
      </c>
      <c r="W45" s="213">
        <f>'LL31.12.11'!N44</f>
        <v>-2042239</v>
      </c>
      <c r="X45" s="215">
        <f>D45/W45</f>
        <v>1.0875960159413272</v>
      </c>
    </row>
    <row r="46" spans="2:27" ht="15">
      <c r="B46" s="27"/>
      <c r="C46" s="27"/>
      <c r="W46" s="25"/>
      <c r="AA46" s="108"/>
    </row>
    <row r="47" spans="2:23" ht="15">
      <c r="B47" s="27"/>
      <c r="C47" s="27"/>
      <c r="W47" s="97"/>
    </row>
    <row r="48" ht="12.75">
      <c r="W48" s="369">
        <f>W41/1000000</f>
        <v>8.764951</v>
      </c>
    </row>
    <row r="49" spans="4:23" ht="12.75">
      <c r="D49" s="96"/>
      <c r="F49" s="96"/>
      <c r="W49" s="108">
        <f>W37/1000000</f>
        <v>926.547151</v>
      </c>
    </row>
    <row r="50" spans="4:23" ht="12.75">
      <c r="D50" s="96"/>
      <c r="F50" s="96"/>
      <c r="W50" s="96"/>
    </row>
    <row r="51" spans="4:6" ht="12.75">
      <c r="D51" s="96"/>
      <c r="F51" s="96"/>
    </row>
    <row r="52" ht="12.75">
      <c r="F52" s="96"/>
    </row>
    <row r="53" ht="12.75">
      <c r="D53" s="96"/>
    </row>
  </sheetData>
  <sheetProtection/>
  <mergeCells count="8">
    <mergeCell ref="Z6:Z7"/>
    <mergeCell ref="Y6:Y7"/>
    <mergeCell ref="X6:X7"/>
    <mergeCell ref="A6:A7"/>
    <mergeCell ref="B6:B7"/>
    <mergeCell ref="V6:V7"/>
    <mergeCell ref="W6:W7"/>
    <mergeCell ref="C6:C7"/>
  </mergeCells>
  <conditionalFormatting sqref="X9:X36">
    <cfRule type="top10" priority="1" dxfId="1" stopIfTrue="1" rank="5" bottom="1"/>
    <cfRule type="top10" priority="2" dxfId="0" stopIfTrue="1" rank="5" percent="1"/>
  </conditionalFormatting>
  <conditionalFormatting sqref="X9:X37">
    <cfRule type="top10" priority="3" dxfId="1" stopIfTrue="1" rank="5" bottom="1"/>
    <cfRule type="top10" priority="4" dxfId="0" stopIfTrue="1" rank="5"/>
  </conditionalFormatting>
  <printOptions/>
  <pageMargins left="0.1968503937007874" right="0" top="0.5511811023622047" bottom="0.5511811023622047" header="0.5118110236220472" footer="0.5118110236220472"/>
  <pageSetup horizontalDpi="600" verticalDpi="600" orientation="landscape" paperSize="9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xSplit="3" ySplit="8" topLeftCell="J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38" sqref="T38"/>
    </sheetView>
  </sheetViews>
  <sheetFormatPr defaultColWidth="9.140625" defaultRowHeight="12.75"/>
  <cols>
    <col min="1" max="1" width="6.140625" style="2" customWidth="1"/>
    <col min="2" max="2" width="17.7109375" style="2" customWidth="1"/>
    <col min="3" max="3" width="7.421875" style="2" hidden="1" customWidth="1"/>
    <col min="4" max="4" width="11.7109375" style="2" customWidth="1"/>
    <col min="5" max="5" width="9.8515625" style="2" customWidth="1"/>
    <col min="6" max="6" width="11.8515625" style="2" hidden="1" customWidth="1"/>
    <col min="7" max="9" width="12.7109375" style="2" customWidth="1"/>
    <col min="10" max="10" width="11.7109375" style="2" customWidth="1"/>
    <col min="11" max="11" width="12.7109375" style="2" customWidth="1"/>
    <col min="12" max="13" width="11.57421875" style="2" customWidth="1"/>
    <col min="14" max="14" width="10.7109375" style="2" customWidth="1"/>
    <col min="15" max="15" width="11.7109375" style="2" customWidth="1"/>
    <col min="16" max="18" width="9.8515625" style="2" customWidth="1"/>
    <col min="19" max="19" width="10.00390625" style="2" customWidth="1"/>
    <col min="20" max="20" width="12.7109375" style="2" customWidth="1"/>
    <col min="21" max="21" width="12.8515625" style="2" customWidth="1"/>
    <col min="22" max="22" width="9.28125" style="2" customWidth="1"/>
    <col min="23" max="23" width="11.28125" style="2" customWidth="1"/>
    <col min="24" max="24" width="11.28125" style="2" bestFit="1" customWidth="1"/>
    <col min="25" max="25" width="12.421875" style="2" bestFit="1" customWidth="1"/>
    <col min="26" max="26" width="11.28125" style="2" customWidth="1"/>
    <col min="27" max="16384" width="9.140625" style="2" customWidth="1"/>
  </cols>
  <sheetData>
    <row r="1" spans="5:21" ht="15">
      <c r="E1" s="14"/>
      <c r="U1" s="91" t="s">
        <v>129</v>
      </c>
    </row>
    <row r="2" spans="2:7" ht="14.25">
      <c r="B2" s="2" t="str">
        <f>'T31.12.11'!B2</f>
        <v>No. 1-2(1)/Market Share/2011-CP&amp;M </v>
      </c>
      <c r="G2" s="2" t="str">
        <f>'T31.12.11'!H2</f>
        <v>Dated: 27th January 2012.</v>
      </c>
    </row>
    <row r="4" spans="2:3" ht="15">
      <c r="B4" s="91" t="s">
        <v>237</v>
      </c>
      <c r="C4" s="91"/>
    </row>
    <row r="5" spans="4:19" ht="14.25">
      <c r="D5" s="105">
        <v>1</v>
      </c>
      <c r="E5" s="105">
        <v>2</v>
      </c>
      <c r="F5" s="105"/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</row>
    <row r="6" spans="1:22" ht="15" customHeight="1">
      <c r="A6" s="441" t="s">
        <v>19</v>
      </c>
      <c r="B6" s="441" t="s">
        <v>20</v>
      </c>
      <c r="C6" s="53"/>
      <c r="D6" s="216" t="s">
        <v>72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5"/>
      <c r="R6" s="15"/>
      <c r="S6" s="13"/>
      <c r="T6" s="495" t="s">
        <v>53</v>
      </c>
      <c r="U6" s="499" t="s">
        <v>78</v>
      </c>
      <c r="V6" s="490" t="s">
        <v>136</v>
      </c>
    </row>
    <row r="7" spans="1:22" ht="15.75" customHeight="1">
      <c r="A7" s="441"/>
      <c r="B7" s="441"/>
      <c r="C7" s="487" t="s">
        <v>134</v>
      </c>
      <c r="D7" s="502" t="s">
        <v>1</v>
      </c>
      <c r="E7" s="494" t="s">
        <v>2</v>
      </c>
      <c r="F7" s="495" t="s">
        <v>52</v>
      </c>
      <c r="G7" s="485" t="s">
        <v>87</v>
      </c>
      <c r="H7" s="485" t="s">
        <v>158</v>
      </c>
      <c r="I7" s="485" t="s">
        <v>126</v>
      </c>
      <c r="J7" s="486" t="s">
        <v>65</v>
      </c>
      <c r="K7" s="485" t="s">
        <v>11</v>
      </c>
      <c r="L7" s="485" t="s">
        <v>10</v>
      </c>
      <c r="M7" s="493" t="s">
        <v>160</v>
      </c>
      <c r="N7" s="493" t="s">
        <v>172</v>
      </c>
      <c r="O7" s="486" t="s">
        <v>63</v>
      </c>
      <c r="P7" s="498" t="s">
        <v>161</v>
      </c>
      <c r="Q7" s="498" t="s">
        <v>171</v>
      </c>
      <c r="R7" s="486" t="s">
        <v>62</v>
      </c>
      <c r="S7" s="499" t="s">
        <v>96</v>
      </c>
      <c r="T7" s="496"/>
      <c r="U7" s="496"/>
      <c r="V7" s="491"/>
    </row>
    <row r="8" spans="1:22" ht="35.25" customHeight="1">
      <c r="A8" s="441"/>
      <c r="B8" s="441"/>
      <c r="C8" s="488"/>
      <c r="D8" s="502"/>
      <c r="E8" s="494"/>
      <c r="F8" s="497"/>
      <c r="G8" s="484"/>
      <c r="H8" s="501"/>
      <c r="I8" s="484"/>
      <c r="J8" s="486"/>
      <c r="K8" s="484"/>
      <c r="L8" s="484"/>
      <c r="M8" s="494"/>
      <c r="N8" s="494"/>
      <c r="O8" s="486"/>
      <c r="P8" s="498"/>
      <c r="Q8" s="498"/>
      <c r="R8" s="486"/>
      <c r="S8" s="500"/>
      <c r="T8" s="497"/>
      <c r="U8" s="497"/>
      <c r="V8" s="492"/>
    </row>
    <row r="9" spans="1:22" ht="30.75" customHeight="1">
      <c r="A9" s="5">
        <v>1</v>
      </c>
      <c r="B9" s="6" t="s">
        <v>21</v>
      </c>
      <c r="C9" s="6"/>
      <c r="D9" s="26">
        <f>'M31.12.11'!D9+'WLL31.12.11'!D9+'WLL31.12.11'!L9</f>
        <v>0</v>
      </c>
      <c r="E9" s="10"/>
      <c r="F9" s="8">
        <f>D9+E9</f>
        <v>0</v>
      </c>
      <c r="G9" s="10">
        <f>'M31.12.11'!G9</f>
        <v>0</v>
      </c>
      <c r="H9" s="8">
        <f>'M31.12.11'!S9+'WLL31.12.11'!M9</f>
        <v>0</v>
      </c>
      <c r="I9" s="8">
        <f>'M31.12.11'!I9</f>
        <v>0</v>
      </c>
      <c r="J9" s="8">
        <f>'WLL31.12.11'!N9</f>
        <v>0</v>
      </c>
      <c r="K9" s="8">
        <f>'M31.12.11'!N9</f>
        <v>0</v>
      </c>
      <c r="L9" s="9">
        <f>'M31.12.11'!K9</f>
        <v>0</v>
      </c>
      <c r="M9" s="8">
        <f>'M31.12.11'!V9</f>
        <v>0</v>
      </c>
      <c r="N9" s="40">
        <f>'M31.12.11'!W9</f>
        <v>0</v>
      </c>
      <c r="O9" s="8">
        <f>'WLL31.12.11'!P9</f>
        <v>0</v>
      </c>
      <c r="P9" s="8">
        <f>'M31.12.11'!X9</f>
        <v>0</v>
      </c>
      <c r="Q9" s="8">
        <f>'M31.12.11'!Y9</f>
        <v>0</v>
      </c>
      <c r="R9" s="8">
        <f>'WLL31.12.11'!O9</f>
        <v>0</v>
      </c>
      <c r="S9" s="40">
        <f>'M31.12.11'!Z9</f>
        <v>0</v>
      </c>
      <c r="T9" s="40">
        <f>G9+H9+I9+J9+K9+L9+S9+R9+O9+M9+P9+Q9+N9</f>
        <v>0</v>
      </c>
      <c r="U9" s="41">
        <f aca="true" t="shared" si="0" ref="U9:U34">T9+F9</f>
        <v>0</v>
      </c>
      <c r="V9" s="66"/>
    </row>
    <row r="10" spans="1:25" ht="13.5" customHeight="1">
      <c r="A10" s="5">
        <v>2</v>
      </c>
      <c r="B10" s="6" t="s">
        <v>22</v>
      </c>
      <c r="C10" s="100">
        <v>4</v>
      </c>
      <c r="D10" s="26">
        <f>'M31.12.11'!D10+'WLL31.12.11'!D10+'WLL31.12.11'!L10</f>
        <v>8835316</v>
      </c>
      <c r="E10" s="8"/>
      <c r="F10" s="8">
        <f>D10+E10</f>
        <v>8835316</v>
      </c>
      <c r="G10" s="10">
        <f>'M31.12.11'!G10</f>
        <v>17799477</v>
      </c>
      <c r="H10" s="8">
        <f>'M31.12.11'!S10+'WLL31.12.11'!M10</f>
        <v>9311238</v>
      </c>
      <c r="I10" s="8">
        <f>'M31.12.11'!I10</f>
        <v>7057478</v>
      </c>
      <c r="J10" s="8">
        <f>'WLL31.12.11'!N10</f>
        <v>7757350</v>
      </c>
      <c r="K10" s="8">
        <f>'M31.12.11'!N10</f>
        <v>9502047</v>
      </c>
      <c r="L10" s="9">
        <f>'M31.12.11'!K10</f>
        <v>1902133</v>
      </c>
      <c r="M10" s="8">
        <f>'M31.12.11'!V10</f>
        <v>2823204</v>
      </c>
      <c r="N10" s="40">
        <f>'M31.12.11'!W10</f>
        <v>10941</v>
      </c>
      <c r="O10" s="8">
        <f>'WLL31.12.11'!P10</f>
        <v>612536</v>
      </c>
      <c r="P10" s="8">
        <f>'M31.12.11'!X10</f>
        <v>0</v>
      </c>
      <c r="Q10" s="8">
        <f>'M31.12.11'!Y10</f>
        <v>33681</v>
      </c>
      <c r="R10" s="8">
        <f>'WLL31.12.11'!O10</f>
        <v>0</v>
      </c>
      <c r="S10" s="40">
        <f>'M31.12.11'!Z10</f>
        <v>0</v>
      </c>
      <c r="T10" s="40">
        <f aca="true" t="shared" si="1" ref="T10:T37">G10+H10+I10+J10+K10+L10+S10+R10+O10+M10+P10+Q10+N10</f>
        <v>56810085</v>
      </c>
      <c r="U10" s="41">
        <f t="shared" si="0"/>
        <v>65645401</v>
      </c>
      <c r="V10" s="172">
        <f>D10/U10*100</f>
        <v>13.459154587234526</v>
      </c>
      <c r="Y10" s="2">
        <v>9.898448680720525</v>
      </c>
    </row>
    <row r="11" spans="1:25" ht="16.5" customHeight="1">
      <c r="A11" s="5">
        <v>3</v>
      </c>
      <c r="B11" s="6" t="s">
        <v>23</v>
      </c>
      <c r="C11" s="100">
        <v>4</v>
      </c>
      <c r="D11" s="26">
        <f>'M31.12.11'!D11+'WLL31.12.11'!D11+'WLL31.12.11'!L11</f>
        <v>1598487</v>
      </c>
      <c r="E11" s="8"/>
      <c r="F11" s="8">
        <f aca="true" t="shared" si="2" ref="F11:F37">D11+E11</f>
        <v>1598487</v>
      </c>
      <c r="G11" s="10">
        <f>'M31.12.11'!G11</f>
        <v>3535202</v>
      </c>
      <c r="H11" s="8">
        <f>'M31.12.11'!S11+'WLL31.12.11'!M11</f>
        <v>2641158</v>
      </c>
      <c r="I11" s="8">
        <f>'M31.12.11'!I11</f>
        <v>1923161</v>
      </c>
      <c r="J11" s="8">
        <f>'WLL31.12.11'!N11</f>
        <v>127243</v>
      </c>
      <c r="K11" s="8">
        <f>'M31.12.11'!N11</f>
        <v>305312</v>
      </c>
      <c r="L11" s="9">
        <f>'M31.12.11'!K11</f>
        <v>3704780</v>
      </c>
      <c r="M11" s="8">
        <f>'M31.12.11'!V11</f>
        <v>94</v>
      </c>
      <c r="N11" s="40">
        <f>'M31.12.11'!W11</f>
        <v>0</v>
      </c>
      <c r="O11" s="8">
        <f>'WLL31.12.11'!P11</f>
        <v>930</v>
      </c>
      <c r="P11" s="8">
        <f>'M31.12.11'!X11</f>
        <v>89789</v>
      </c>
      <c r="Q11" s="8">
        <f>'M31.12.11'!Y11</f>
        <v>0</v>
      </c>
      <c r="R11" s="8">
        <f>'WLL31.12.11'!O11</f>
        <v>0</v>
      </c>
      <c r="S11" s="40">
        <f>'M31.12.11'!Z11</f>
        <v>325</v>
      </c>
      <c r="T11" s="40">
        <f t="shared" si="1"/>
        <v>12327994</v>
      </c>
      <c r="U11" s="41">
        <f t="shared" si="0"/>
        <v>13926481</v>
      </c>
      <c r="V11" s="172">
        <f aca="true" t="shared" si="3" ref="V11:V38">D11/U11*100</f>
        <v>11.478039570800405</v>
      </c>
      <c r="Y11" s="2">
        <v>13.041515395121522</v>
      </c>
    </row>
    <row r="12" spans="1:25" ht="15">
      <c r="A12" s="5">
        <v>4</v>
      </c>
      <c r="B12" s="6" t="s">
        <v>24</v>
      </c>
      <c r="C12" s="100">
        <v>3</v>
      </c>
      <c r="D12" s="26">
        <f>'M31.12.11'!D12+'WLL31.12.11'!D12+'WLL31.12.11'!L12</f>
        <v>6022054</v>
      </c>
      <c r="E12" s="8"/>
      <c r="F12" s="8">
        <f t="shared" si="2"/>
        <v>6022054</v>
      </c>
      <c r="G12" s="10">
        <f>'M31.12.11'!G12</f>
        <v>16717806</v>
      </c>
      <c r="H12" s="8">
        <f>'M31.12.11'!S12+'WLL31.12.11'!M12</f>
        <v>9454131</v>
      </c>
      <c r="I12" s="8">
        <f>'M31.12.11'!I12</f>
        <v>5708731</v>
      </c>
      <c r="J12" s="8">
        <f>'WLL31.12.11'!N12</f>
        <v>4912473</v>
      </c>
      <c r="K12" s="8">
        <f>'M31.12.11'!N12</f>
        <v>5315012</v>
      </c>
      <c r="L12" s="9">
        <f>'M31.12.11'!K12</f>
        <v>5014778</v>
      </c>
      <c r="M12" s="8">
        <f>'M31.12.11'!V12</f>
        <v>4204457</v>
      </c>
      <c r="N12" s="40">
        <f>'M31.12.11'!W12</f>
        <v>20515</v>
      </c>
      <c r="O12" s="8">
        <f>'WLL31.12.11'!P12</f>
        <v>1534689</v>
      </c>
      <c r="P12" s="8">
        <f>'M31.12.11'!X12</f>
        <v>2059787</v>
      </c>
      <c r="Q12" s="8">
        <f>'M31.12.11'!Y12</f>
        <v>40221</v>
      </c>
      <c r="R12" s="8">
        <f>'WLL31.12.11'!O12</f>
        <v>0</v>
      </c>
      <c r="S12" s="40">
        <f>'M31.12.11'!Z12</f>
        <v>324</v>
      </c>
      <c r="T12" s="40">
        <f t="shared" si="1"/>
        <v>54982924</v>
      </c>
      <c r="U12" s="41">
        <f t="shared" si="0"/>
        <v>61004978</v>
      </c>
      <c r="V12" s="172">
        <f t="shared" si="3"/>
        <v>9.871414100010002</v>
      </c>
      <c r="Y12" s="2">
        <v>12.823562634511095</v>
      </c>
    </row>
    <row r="13" spans="1:25" ht="15">
      <c r="A13" s="5">
        <v>5</v>
      </c>
      <c r="B13" s="6" t="s">
        <v>25</v>
      </c>
      <c r="C13" s="100"/>
      <c r="D13" s="26">
        <f>'M31.12.11'!D13+'WLL31.12.11'!D13+'WLL31.12.11'!L13</f>
        <v>0</v>
      </c>
      <c r="E13" s="8"/>
      <c r="F13" s="8">
        <f t="shared" si="2"/>
        <v>0</v>
      </c>
      <c r="G13" s="10">
        <f>'M31.12.11'!G13</f>
        <v>0</v>
      </c>
      <c r="H13" s="8">
        <f>'M31.12.11'!S13+'WLL31.12.11'!M13</f>
        <v>0</v>
      </c>
      <c r="I13" s="8">
        <f>'M31.12.11'!I13</f>
        <v>0</v>
      </c>
      <c r="J13" s="8">
        <f>'WLL31.12.11'!N13</f>
        <v>0</v>
      </c>
      <c r="K13" s="8">
        <f>'M31.12.11'!N13</f>
        <v>0</v>
      </c>
      <c r="L13" s="9">
        <f>'M31.12.11'!K13</f>
        <v>0</v>
      </c>
      <c r="M13" s="8">
        <f>'M31.12.11'!V13</f>
        <v>0</v>
      </c>
      <c r="N13" s="40">
        <f>'M31.12.11'!W13</f>
        <v>0</v>
      </c>
      <c r="O13" s="8">
        <f>'WLL31.12.11'!P13</f>
        <v>0</v>
      </c>
      <c r="P13" s="8">
        <f>'M31.12.11'!X13</f>
        <v>0</v>
      </c>
      <c r="Q13" s="8">
        <f>'M31.12.11'!Y13</f>
        <v>0</v>
      </c>
      <c r="R13" s="8">
        <f>'WLL31.12.11'!O13</f>
        <v>0</v>
      </c>
      <c r="S13" s="40">
        <f>'M31.12.11'!Z13</f>
        <v>0</v>
      </c>
      <c r="T13" s="40">
        <f t="shared" si="1"/>
        <v>0</v>
      </c>
      <c r="U13" s="41">
        <f t="shared" si="0"/>
        <v>0</v>
      </c>
      <c r="V13" s="172"/>
      <c r="Y13" s="2">
        <v>10.085041212379718</v>
      </c>
    </row>
    <row r="14" spans="1:25" ht="15">
      <c r="A14" s="5">
        <v>6</v>
      </c>
      <c r="B14" s="6" t="s">
        <v>26</v>
      </c>
      <c r="C14" s="100">
        <v>4</v>
      </c>
      <c r="D14" s="26">
        <f>'M31.12.11'!D14+'WLL31.12.11'!D14+'WLL31.12.11'!L14</f>
        <v>4083179</v>
      </c>
      <c r="E14" s="8"/>
      <c r="F14" s="8">
        <f t="shared" si="2"/>
        <v>4083179</v>
      </c>
      <c r="G14" s="10">
        <f>'M31.12.11'!G14</f>
        <v>6803860</v>
      </c>
      <c r="H14" s="8">
        <f>'M31.12.11'!S14+'WLL31.12.11'!M14</f>
        <v>8085619</v>
      </c>
      <c r="I14" s="8">
        <f>'M31.12.11'!I14</f>
        <v>15602586</v>
      </c>
      <c r="J14" s="8">
        <f>'WLL31.12.11'!N14</f>
        <v>3835891</v>
      </c>
      <c r="K14" s="8">
        <f>'M31.12.11'!N14</f>
        <v>7652235</v>
      </c>
      <c r="L14" s="9">
        <f>'M31.12.11'!K14</f>
        <v>588260</v>
      </c>
      <c r="M14" s="8">
        <f>'M31.12.11'!V14</f>
        <v>3054752</v>
      </c>
      <c r="N14" s="40">
        <f>'M31.12.11'!W14</f>
        <v>1149514</v>
      </c>
      <c r="O14" s="8">
        <f>'WLL31.12.11'!P14</f>
        <v>118862</v>
      </c>
      <c r="P14" s="8">
        <f>'M31.12.11'!X14</f>
        <v>0</v>
      </c>
      <c r="Q14" s="8">
        <f>'M31.12.11'!Y14</f>
        <v>31457</v>
      </c>
      <c r="R14" s="8">
        <f>'WLL31.12.11'!O14</f>
        <v>0</v>
      </c>
      <c r="S14" s="40">
        <f>'M31.12.11'!Z14</f>
        <v>69</v>
      </c>
      <c r="T14" s="40">
        <f t="shared" si="1"/>
        <v>46923105</v>
      </c>
      <c r="U14" s="41">
        <f t="shared" si="0"/>
        <v>51006284</v>
      </c>
      <c r="V14" s="172">
        <f t="shared" si="3"/>
        <v>8.005246961335196</v>
      </c>
      <c r="Y14" s="2">
        <v>18.210636334802775</v>
      </c>
    </row>
    <row r="15" spans="1:25" ht="15">
      <c r="A15" s="5">
        <v>7</v>
      </c>
      <c r="B15" s="6" t="s">
        <v>27</v>
      </c>
      <c r="C15" s="100">
        <v>2</v>
      </c>
      <c r="D15" s="26">
        <f>'M31.12.11'!D15+'WLL31.12.11'!D15+'WLL31.12.11'!L15</f>
        <v>2928781</v>
      </c>
      <c r="E15" s="8"/>
      <c r="F15" s="8">
        <f t="shared" si="2"/>
        <v>2928781</v>
      </c>
      <c r="G15" s="10">
        <f>'M31.12.11'!G15</f>
        <v>2272637</v>
      </c>
      <c r="H15" s="8">
        <f>'M31.12.11'!S15+'WLL31.12.11'!M15</f>
        <v>4251045</v>
      </c>
      <c r="I15" s="8">
        <f>'M31.12.11'!I15</f>
        <v>4318417</v>
      </c>
      <c r="J15" s="8">
        <f>'WLL31.12.11'!N15</f>
        <v>2781326</v>
      </c>
      <c r="K15" s="8">
        <f>'M31.12.11'!N15</f>
        <v>3404573</v>
      </c>
      <c r="L15" s="9">
        <f>'M31.12.11'!K15</f>
        <v>557768</v>
      </c>
      <c r="M15" s="8">
        <f>'M31.12.11'!V15</f>
        <v>165</v>
      </c>
      <c r="N15" s="40">
        <f>'M31.12.11'!W15</f>
        <v>773634</v>
      </c>
      <c r="O15" s="8">
        <f>'WLL31.12.11'!P15</f>
        <v>221355</v>
      </c>
      <c r="P15" s="8">
        <f>'M31.12.11'!X15</f>
        <v>0</v>
      </c>
      <c r="Q15" s="8">
        <f>'M31.12.11'!Y15</f>
        <v>14177</v>
      </c>
      <c r="R15" s="8">
        <f>'WLL31.12.11'!O15</f>
        <v>0</v>
      </c>
      <c r="S15" s="40">
        <f>'M31.12.11'!Z15</f>
        <v>95</v>
      </c>
      <c r="T15" s="40">
        <f t="shared" si="1"/>
        <v>18595192</v>
      </c>
      <c r="U15" s="41">
        <f t="shared" si="0"/>
        <v>21523973</v>
      </c>
      <c r="V15" s="172">
        <f t="shared" si="3"/>
        <v>13.607065015366821</v>
      </c>
      <c r="W15" s="24"/>
      <c r="X15" s="24"/>
      <c r="Y15" s="2">
        <v>25.596780822618488</v>
      </c>
    </row>
    <row r="16" spans="1:25" ht="15">
      <c r="A16" s="5">
        <v>8</v>
      </c>
      <c r="B16" s="6" t="s">
        <v>97</v>
      </c>
      <c r="C16" s="100">
        <v>2</v>
      </c>
      <c r="D16" s="26">
        <f>'M31.12.11'!D16+'WLL31.12.11'!D16+'WLL31.12.11'!L16</f>
        <v>1719922</v>
      </c>
      <c r="E16" s="8"/>
      <c r="F16" s="8">
        <f t="shared" si="2"/>
        <v>1719922</v>
      </c>
      <c r="G16" s="10">
        <f>'M31.12.11'!G16</f>
        <v>1774268</v>
      </c>
      <c r="H16" s="8">
        <f>'M31.12.11'!S16+'WLL31.12.11'!M16</f>
        <v>1847332</v>
      </c>
      <c r="I16" s="8">
        <f>'M31.12.11'!I16</f>
        <v>419262</v>
      </c>
      <c r="J16" s="8">
        <f>'WLL31.12.11'!N16</f>
        <v>397979</v>
      </c>
      <c r="K16" s="8">
        <f>'M31.12.11'!N16</f>
        <v>428431</v>
      </c>
      <c r="L16" s="9">
        <f>'M31.12.11'!K16</f>
        <v>682359</v>
      </c>
      <c r="M16" s="8">
        <f>'M31.12.11'!V16</f>
        <v>61</v>
      </c>
      <c r="N16" s="40">
        <f>'M31.12.11'!W16</f>
        <v>78588</v>
      </c>
      <c r="O16" s="8">
        <f>'WLL31.12.11'!P16</f>
        <v>33</v>
      </c>
      <c r="P16" s="8">
        <f>'M31.12.11'!X16</f>
        <v>457963</v>
      </c>
      <c r="Q16" s="8">
        <f>'M31.12.11'!Y16</f>
        <v>0</v>
      </c>
      <c r="R16" s="8">
        <f>'WLL31.12.11'!O16</f>
        <v>0</v>
      </c>
      <c r="S16" s="40">
        <f>'M31.12.11'!Z16</f>
        <v>0</v>
      </c>
      <c r="T16" s="40">
        <f t="shared" si="1"/>
        <v>6086276</v>
      </c>
      <c r="U16" s="41">
        <f t="shared" si="0"/>
        <v>7806198</v>
      </c>
      <c r="V16" s="172">
        <f t="shared" si="3"/>
        <v>22.03277446972265</v>
      </c>
      <c r="W16" s="24"/>
      <c r="Y16" s="2">
        <v>17.56694320474712</v>
      </c>
    </row>
    <row r="17" spans="1:25" ht="15">
      <c r="A17" s="5">
        <v>9</v>
      </c>
      <c r="B17" s="6" t="s">
        <v>98</v>
      </c>
      <c r="C17" s="100">
        <v>3</v>
      </c>
      <c r="D17" s="26">
        <f>'M31.12.11'!D17+'WLL31.12.11'!D17+'WLL31.12.11'!L17</f>
        <v>991438</v>
      </c>
      <c r="E17" s="8"/>
      <c r="F17" s="8">
        <f t="shared" si="2"/>
        <v>991438</v>
      </c>
      <c r="G17" s="10">
        <f>'M31.12.11'!G17</f>
        <v>2012929</v>
      </c>
      <c r="H17" s="8">
        <f>'M31.12.11'!S17+'WLL31.12.11'!M17</f>
        <v>520980</v>
      </c>
      <c r="I17" s="8">
        <f>'M31.12.11'!I17</f>
        <v>672276</v>
      </c>
      <c r="J17" s="8">
        <f>'WLL31.12.11'!N17</f>
        <v>115815</v>
      </c>
      <c r="K17" s="8">
        <f>'M31.12.11'!N17</f>
        <v>157225</v>
      </c>
      <c r="L17" s="9">
        <f>'M31.12.11'!K17</f>
        <v>1540464</v>
      </c>
      <c r="M17" s="8">
        <f>'M31.12.11'!V17</f>
        <v>23</v>
      </c>
      <c r="N17" s="40">
        <f>'M31.12.11'!W17</f>
        <v>0</v>
      </c>
      <c r="O17" s="8">
        <f>'WLL31.12.11'!P17</f>
        <v>20</v>
      </c>
      <c r="P17" s="8">
        <f>'M31.12.11'!X17</f>
        <v>0</v>
      </c>
      <c r="Q17" s="8">
        <f>'M31.12.11'!Y17</f>
        <v>0</v>
      </c>
      <c r="R17" s="8">
        <f>'WLL31.12.11'!O17</f>
        <v>0</v>
      </c>
      <c r="S17" s="40">
        <f>'M31.12.11'!Z17</f>
        <v>0</v>
      </c>
      <c r="T17" s="40">
        <f t="shared" si="1"/>
        <v>5019732</v>
      </c>
      <c r="U17" s="41">
        <f t="shared" si="0"/>
        <v>6011170</v>
      </c>
      <c r="V17" s="172">
        <f t="shared" si="3"/>
        <v>16.493261711114478</v>
      </c>
      <c r="X17" s="24"/>
      <c r="Y17" s="2">
        <v>10.615533963378411</v>
      </c>
    </row>
    <row r="18" spans="1:25" ht="15">
      <c r="A18" s="5">
        <v>10</v>
      </c>
      <c r="B18" s="6" t="s">
        <v>30</v>
      </c>
      <c r="C18" s="100"/>
      <c r="D18" s="26">
        <f>'M31.12.11'!D18+'WLL31.12.11'!D18+'WLL31.12.11'!L18</f>
        <v>0</v>
      </c>
      <c r="E18" s="8"/>
      <c r="F18" s="8">
        <f t="shared" si="2"/>
        <v>0</v>
      </c>
      <c r="G18" s="10">
        <f>'M31.12.11'!G18</f>
        <v>0</v>
      </c>
      <c r="H18" s="8">
        <f>'M31.12.11'!S18+'WLL31.12.11'!M18</f>
        <v>0</v>
      </c>
      <c r="I18" s="8">
        <f>'M31.12.11'!I18</f>
        <v>0</v>
      </c>
      <c r="J18" s="8">
        <f>'WLL31.12.11'!N18</f>
        <v>0</v>
      </c>
      <c r="K18" s="8">
        <f>'M31.12.11'!N18</f>
        <v>0</v>
      </c>
      <c r="L18" s="9">
        <f>'M31.12.11'!K18</f>
        <v>0</v>
      </c>
      <c r="M18" s="8">
        <f>'M31.12.11'!V18</f>
        <v>0</v>
      </c>
      <c r="N18" s="40">
        <f>'M31.12.11'!W18</f>
        <v>0</v>
      </c>
      <c r="O18" s="8">
        <f>'WLL31.12.11'!P18</f>
        <v>0</v>
      </c>
      <c r="P18" s="8">
        <f>'M31.12.11'!X18</f>
        <v>0</v>
      </c>
      <c r="Q18" s="8">
        <f>'M31.12.11'!Y18</f>
        <v>0</v>
      </c>
      <c r="R18" s="8">
        <f>'WLL31.12.11'!O18</f>
        <v>0</v>
      </c>
      <c r="S18" s="40">
        <f>'M31.12.11'!Z18</f>
        <v>0</v>
      </c>
      <c r="T18" s="40">
        <f t="shared" si="1"/>
        <v>0</v>
      </c>
      <c r="U18" s="41">
        <f t="shared" si="0"/>
        <v>0</v>
      </c>
      <c r="V18" s="172"/>
      <c r="Y18" s="2">
        <v>17.20293779955842</v>
      </c>
    </row>
    <row r="19" spans="1:25" ht="15">
      <c r="A19" s="5">
        <v>11</v>
      </c>
      <c r="B19" s="6" t="s">
        <v>31</v>
      </c>
      <c r="C19" s="100">
        <v>3</v>
      </c>
      <c r="D19" s="26">
        <f>'M31.12.11'!D19+'WLL31.12.11'!D19+'WLL31.12.11'!L19</f>
        <v>6560514</v>
      </c>
      <c r="E19" s="8"/>
      <c r="F19" s="8">
        <f t="shared" si="2"/>
        <v>6560514</v>
      </c>
      <c r="G19" s="10">
        <f>'M31.12.11'!G19</f>
        <v>15247038</v>
      </c>
      <c r="H19" s="8">
        <f>'M31.12.11'!S19+'WLL31.12.11'!M19</f>
        <v>7882826</v>
      </c>
      <c r="I19" s="8">
        <f>'M31.12.11'!I19</f>
        <v>6592047</v>
      </c>
      <c r="J19" s="8">
        <f>'WLL31.12.11'!N19</f>
        <v>6796985</v>
      </c>
      <c r="K19" s="8">
        <f>'M31.12.11'!N19</f>
        <v>5353391</v>
      </c>
      <c r="L19" s="9">
        <f>'M31.12.11'!K19</f>
        <v>1709850</v>
      </c>
      <c r="M19" s="8">
        <f>'M31.12.11'!V19</f>
        <v>1572226</v>
      </c>
      <c r="N19" s="40">
        <f>'M31.12.11'!W19</f>
        <v>11946</v>
      </c>
      <c r="O19" s="8">
        <f>'WLL31.12.11'!P19</f>
        <v>2046800</v>
      </c>
      <c r="P19" s="8">
        <f>'M31.12.11'!X19</f>
        <v>0</v>
      </c>
      <c r="Q19" s="8">
        <f>'M31.12.11'!Y19</f>
        <v>27844</v>
      </c>
      <c r="R19" s="8">
        <f>'WLL31.12.11'!O19</f>
        <v>0</v>
      </c>
      <c r="S19" s="40">
        <f>'M31.12.11'!Z19</f>
        <v>521</v>
      </c>
      <c r="T19" s="40">
        <f t="shared" si="1"/>
        <v>47241474</v>
      </c>
      <c r="U19" s="41">
        <f t="shared" si="0"/>
        <v>53801988</v>
      </c>
      <c r="V19" s="172">
        <f t="shared" si="3"/>
        <v>12.19381335871827</v>
      </c>
      <c r="X19" s="24"/>
      <c r="Y19" s="2">
        <v>13.102763575654794</v>
      </c>
    </row>
    <row r="20" spans="1:25" ht="15">
      <c r="A20" s="5">
        <v>12</v>
      </c>
      <c r="B20" s="6" t="s">
        <v>32</v>
      </c>
      <c r="C20" s="100">
        <v>3</v>
      </c>
      <c r="D20" s="26">
        <f>'M31.12.11'!D20+'WLL31.12.11'!D20+'WLL31.12.11'!L20</f>
        <v>6808388</v>
      </c>
      <c r="E20" s="8"/>
      <c r="F20" s="8">
        <f t="shared" si="2"/>
        <v>6808388</v>
      </c>
      <c r="G20" s="10">
        <f>'M31.12.11'!G20</f>
        <v>3499504</v>
      </c>
      <c r="H20" s="8">
        <f>'M31.12.11'!S20+'WLL31.12.11'!M20</f>
        <v>4234881</v>
      </c>
      <c r="I20" s="8">
        <f>'M31.12.11'!I20</f>
        <v>5809868</v>
      </c>
      <c r="J20" s="8">
        <f>'WLL31.12.11'!N20</f>
        <v>2333615</v>
      </c>
      <c r="K20" s="8">
        <f>'M31.12.11'!N20</f>
        <v>7424470</v>
      </c>
      <c r="L20" s="9">
        <f>'M31.12.11'!K20</f>
        <v>2451546</v>
      </c>
      <c r="M20" s="8">
        <f>'M31.12.11'!V20</f>
        <v>719519</v>
      </c>
      <c r="N20" s="40">
        <f>'M31.12.11'!W20</f>
        <v>247419</v>
      </c>
      <c r="O20" s="8">
        <f>'WLL31.12.11'!P20</f>
        <v>613862</v>
      </c>
      <c r="P20" s="8">
        <f>'M31.12.11'!X20</f>
        <v>0</v>
      </c>
      <c r="Q20" s="8">
        <f>'M31.12.11'!Y20</f>
        <v>12246</v>
      </c>
      <c r="R20" s="8">
        <f>'WLL31.12.11'!O20</f>
        <v>0</v>
      </c>
      <c r="S20" s="40">
        <f>'M31.12.11'!Z20</f>
        <v>0</v>
      </c>
      <c r="T20" s="40">
        <f t="shared" si="1"/>
        <v>27346930</v>
      </c>
      <c r="U20" s="41">
        <f t="shared" si="0"/>
        <v>34155318</v>
      </c>
      <c r="V20" s="172">
        <f t="shared" si="3"/>
        <v>19.933610338513024</v>
      </c>
      <c r="Y20" s="2">
        <v>11.476392817874025</v>
      </c>
    </row>
    <row r="21" spans="1:25" ht="15">
      <c r="A21" s="5">
        <v>13</v>
      </c>
      <c r="B21" s="6" t="s">
        <v>99</v>
      </c>
      <c r="C21" s="100">
        <v>4</v>
      </c>
      <c r="D21" s="26">
        <f>'M31.12.11'!D21+'WLL31.12.11'!D21+'WLL31.12.11'!L21</f>
        <v>4777484</v>
      </c>
      <c r="E21" s="8"/>
      <c r="F21" s="8">
        <f t="shared" si="2"/>
        <v>4777484</v>
      </c>
      <c r="G21" s="10">
        <f>'M31.12.11'!G21</f>
        <v>9594351</v>
      </c>
      <c r="H21" s="8">
        <f>'M31.12.11'!S21+'WLL31.12.11'!M21</f>
        <v>12248548</v>
      </c>
      <c r="I21" s="8">
        <f>'M31.12.11'!I21</f>
        <v>3689068</v>
      </c>
      <c r="J21" s="8">
        <f>'WLL31.12.11'!N21</f>
        <v>4755561</v>
      </c>
      <c r="K21" s="8">
        <f>'M31.12.11'!N21</f>
        <v>13149755</v>
      </c>
      <c r="L21" s="9">
        <f>'M31.12.11'!K21</f>
        <v>800335</v>
      </c>
      <c r="M21" s="8">
        <f>'M31.12.11'!V21</f>
        <v>769</v>
      </c>
      <c r="N21" s="40">
        <f>'M31.12.11'!W21</f>
        <v>1062933</v>
      </c>
      <c r="O21" s="8">
        <f>'WLL31.12.11'!P21</f>
        <v>1772</v>
      </c>
      <c r="P21" s="8">
        <f>'M31.12.11'!X21</f>
        <v>0</v>
      </c>
      <c r="Q21" s="8">
        <f>'M31.12.11'!Y21</f>
        <v>73767</v>
      </c>
      <c r="R21" s="8">
        <f>'WLL31.12.11'!O21</f>
        <v>0</v>
      </c>
      <c r="S21" s="40">
        <f>'M31.12.11'!Z21</f>
        <v>220</v>
      </c>
      <c r="T21" s="40">
        <f t="shared" si="1"/>
        <v>45377079</v>
      </c>
      <c r="U21" s="41">
        <f t="shared" si="0"/>
        <v>50154563</v>
      </c>
      <c r="V21" s="172">
        <f t="shared" si="3"/>
        <v>9.525522134446671</v>
      </c>
      <c r="Y21" s="2">
        <v>20.199704323097638</v>
      </c>
    </row>
    <row r="22" spans="1:25" ht="15">
      <c r="A22" s="5">
        <v>14</v>
      </c>
      <c r="B22" s="6" t="s">
        <v>34</v>
      </c>
      <c r="C22" s="100">
        <v>4</v>
      </c>
      <c r="D22" s="26">
        <f>'M31.12.11'!D22+'WLL31.12.11'!D22+'WLL31.12.11'!L22</f>
        <v>5903746</v>
      </c>
      <c r="E22" s="8"/>
      <c r="F22" s="8">
        <f t="shared" si="2"/>
        <v>5903746</v>
      </c>
      <c r="G22" s="10">
        <f>'M31.12.11'!G22</f>
        <v>9314783</v>
      </c>
      <c r="H22" s="8">
        <f>'M31.12.11'!S22+'WLL31.12.11'!M22</f>
        <v>10741177</v>
      </c>
      <c r="I22" s="8">
        <f>'M31.12.11'!I22</f>
        <v>12564117</v>
      </c>
      <c r="J22" s="8">
        <f>'WLL31.12.11'!N22</f>
        <v>9441918</v>
      </c>
      <c r="K22" s="8">
        <f>'M31.12.11'!N22</f>
        <v>14847286</v>
      </c>
      <c r="L22" s="9">
        <f>'M31.12.11'!K22</f>
        <v>1194827</v>
      </c>
      <c r="M22" s="8">
        <f>'M31.12.11'!V22</f>
        <v>3865221</v>
      </c>
      <c r="N22" s="40">
        <f>'M31.12.11'!W22</f>
        <v>13739</v>
      </c>
      <c r="O22" s="8">
        <f>'WLL31.12.11'!P22</f>
        <v>679159</v>
      </c>
      <c r="P22" s="8">
        <f>'M31.12.11'!X22</f>
        <v>0</v>
      </c>
      <c r="Q22" s="8">
        <f>'M31.12.11'!Y22</f>
        <v>33768</v>
      </c>
      <c r="R22" s="8">
        <f>'WLL31.12.11'!O22</f>
        <v>0</v>
      </c>
      <c r="S22" s="40">
        <f>'M31.12.11'!Z22</f>
        <v>325</v>
      </c>
      <c r="T22" s="40">
        <f t="shared" si="1"/>
        <v>62696320</v>
      </c>
      <c r="U22" s="41">
        <f t="shared" si="0"/>
        <v>68600066</v>
      </c>
      <c r="V22" s="172">
        <f t="shared" si="3"/>
        <v>8.606035451919244</v>
      </c>
      <c r="Y22" s="2">
        <v>16.415438804006907</v>
      </c>
    </row>
    <row r="23" spans="1:25" ht="15">
      <c r="A23" s="5">
        <v>15</v>
      </c>
      <c r="B23" s="6" t="s">
        <v>35</v>
      </c>
      <c r="C23" s="100">
        <v>3</v>
      </c>
      <c r="D23" s="26">
        <f>'M31.12.11'!D23+'WLL31.12.11'!D23+'WLL31.12.11'!L23</f>
        <v>1553414</v>
      </c>
      <c r="E23" s="8"/>
      <c r="F23" s="8">
        <f t="shared" si="2"/>
        <v>1553414</v>
      </c>
      <c r="G23" s="10">
        <f>'M31.12.11'!G23</f>
        <v>2183305</v>
      </c>
      <c r="H23" s="8">
        <f>'M31.12.11'!S23+'WLL31.12.11'!M23</f>
        <v>874352</v>
      </c>
      <c r="I23" s="8">
        <f>'M31.12.11'!I23</f>
        <v>936435</v>
      </c>
      <c r="J23" s="8">
        <f>'WLL31.12.11'!N23</f>
        <v>75908</v>
      </c>
      <c r="K23" s="8">
        <f>'M31.12.11'!N23</f>
        <v>203796</v>
      </c>
      <c r="L23" s="9">
        <f>'M31.12.11'!K23</f>
        <v>2404365</v>
      </c>
      <c r="M23" s="8">
        <f>'M31.12.11'!V23</f>
        <v>32</v>
      </c>
      <c r="N23" s="40">
        <f>'M31.12.11'!W23</f>
        <v>0</v>
      </c>
      <c r="O23" s="8">
        <f>'WLL31.12.11'!P23</f>
        <v>150</v>
      </c>
      <c r="P23" s="8">
        <f>'M31.12.11'!X23</f>
        <v>34536</v>
      </c>
      <c r="Q23" s="8">
        <f>'M31.12.11'!Y23</f>
        <v>0</v>
      </c>
      <c r="R23" s="8">
        <f>'WLL31.12.11'!O23</f>
        <v>0</v>
      </c>
      <c r="S23" s="40">
        <f>'M31.12.11'!Z23</f>
        <v>41</v>
      </c>
      <c r="T23" s="40">
        <f t="shared" si="1"/>
        <v>6712920</v>
      </c>
      <c r="U23" s="41">
        <f t="shared" si="0"/>
        <v>8266334</v>
      </c>
      <c r="V23" s="172">
        <f t="shared" si="3"/>
        <v>18.79205461574623</v>
      </c>
      <c r="Y23" s="2">
        <v>18.233066796837388</v>
      </c>
    </row>
    <row r="24" spans="1:25" ht="15">
      <c r="A24" s="5">
        <v>16</v>
      </c>
      <c r="B24" s="6" t="s">
        <v>36</v>
      </c>
      <c r="C24" s="100"/>
      <c r="D24" s="26">
        <f>'M31.12.11'!D24+'WLL31.12.11'!D24+'WLL31.12.11'!L24</f>
        <v>0</v>
      </c>
      <c r="E24" s="8"/>
      <c r="F24" s="8">
        <f>D24+E24</f>
        <v>0</v>
      </c>
      <c r="G24" s="10">
        <f>'M31.12.11'!G24</f>
        <v>0</v>
      </c>
      <c r="H24" s="8">
        <f>'M31.12.11'!S24+'WLL31.12.11'!M24</f>
        <v>0</v>
      </c>
      <c r="I24" s="8">
        <f>'M31.12.11'!I24</f>
        <v>0</v>
      </c>
      <c r="J24" s="8">
        <f>'WLL31.12.11'!N24</f>
        <v>0</v>
      </c>
      <c r="K24" s="8">
        <f>'M31.12.11'!N24</f>
        <v>0</v>
      </c>
      <c r="L24" s="9">
        <f>'M31.12.11'!K24</f>
        <v>0</v>
      </c>
      <c r="M24" s="8">
        <f>'M31.12.11'!V24</f>
        <v>0</v>
      </c>
      <c r="N24" s="40">
        <f>'M31.12.11'!W24</f>
        <v>0</v>
      </c>
      <c r="O24" s="8">
        <f>'WLL31.12.11'!P24</f>
        <v>0</v>
      </c>
      <c r="P24" s="8">
        <f>'M31.12.11'!X24</f>
        <v>0</v>
      </c>
      <c r="Q24" s="8">
        <f>'M31.12.11'!Y24</f>
        <v>0</v>
      </c>
      <c r="R24" s="8">
        <f>'WLL31.12.11'!O24</f>
        <v>0</v>
      </c>
      <c r="S24" s="40">
        <f>'M31.12.11'!Z24</f>
        <v>0</v>
      </c>
      <c r="T24" s="40">
        <f t="shared" si="1"/>
        <v>0</v>
      </c>
      <c r="U24" s="41">
        <f t="shared" si="0"/>
        <v>0</v>
      </c>
      <c r="V24" s="172"/>
      <c r="Y24" s="2">
        <v>13.323404116715686</v>
      </c>
    </row>
    <row r="25" spans="1:25" ht="15">
      <c r="A25" s="5">
        <v>17</v>
      </c>
      <c r="B25" s="6" t="s">
        <v>37</v>
      </c>
      <c r="C25" s="100">
        <v>2</v>
      </c>
      <c r="D25" s="26">
        <f>'M31.12.11'!D25+'WLL31.12.11'!D25+'WLL31.12.11'!L25</f>
        <v>4234329</v>
      </c>
      <c r="E25" s="8"/>
      <c r="F25" s="8">
        <f t="shared" si="2"/>
        <v>4234329</v>
      </c>
      <c r="G25" s="10">
        <f>'M31.12.11'!G25</f>
        <v>5844248</v>
      </c>
      <c r="H25" s="8">
        <f>'M31.12.11'!S25+'WLL31.12.11'!M25</f>
        <v>4731540</v>
      </c>
      <c r="I25" s="8">
        <f>'M31.12.11'!I25</f>
        <v>2469064</v>
      </c>
      <c r="J25" s="8">
        <f>'WLL31.12.11'!N25</f>
        <v>2393536</v>
      </c>
      <c r="K25" s="8">
        <f>'M31.12.11'!N25</f>
        <v>904833</v>
      </c>
      <c r="L25" s="9">
        <f>'M31.12.11'!K25</f>
        <v>2698928</v>
      </c>
      <c r="M25" s="8">
        <f>'M31.12.11'!V25</f>
        <v>1297817</v>
      </c>
      <c r="N25" s="40">
        <f>'M31.12.11'!W25</f>
        <v>10670</v>
      </c>
      <c r="O25" s="8">
        <f>'WLL31.12.11'!P25</f>
        <v>285</v>
      </c>
      <c r="P25" s="8">
        <f>'M31.12.11'!X25</f>
        <v>907306</v>
      </c>
      <c r="Q25" s="8">
        <f>'M31.12.11'!Y25</f>
        <v>0</v>
      </c>
      <c r="R25" s="8">
        <f>'WLL31.12.11'!O25</f>
        <v>0</v>
      </c>
      <c r="S25" s="40">
        <f>'M31.12.11'!Z25</f>
        <v>912</v>
      </c>
      <c r="T25" s="40">
        <f t="shared" si="1"/>
        <v>21259139</v>
      </c>
      <c r="U25" s="41">
        <f t="shared" si="0"/>
        <v>25493468</v>
      </c>
      <c r="V25" s="172">
        <f t="shared" si="3"/>
        <v>16.609466393509116</v>
      </c>
      <c r="Y25" s="2">
        <v>11.157139831728973</v>
      </c>
    </row>
    <row r="26" spans="1:25" ht="15">
      <c r="A26" s="5">
        <v>18</v>
      </c>
      <c r="B26" s="6" t="s">
        <v>38</v>
      </c>
      <c r="C26" s="100">
        <v>2</v>
      </c>
      <c r="D26" s="26">
        <f>'M31.12.11'!D26+'WLL31.12.11'!D26+'WLL31.12.11'!L26</f>
        <v>4731202</v>
      </c>
      <c r="E26" s="8"/>
      <c r="F26" s="8">
        <f t="shared" si="2"/>
        <v>4731202</v>
      </c>
      <c r="G26" s="10">
        <f>'M31.12.11'!G26</f>
        <v>6920713</v>
      </c>
      <c r="H26" s="8">
        <f>'M31.12.11'!S26+'WLL31.12.11'!M26</f>
        <v>4890385</v>
      </c>
      <c r="I26" s="8">
        <f>'M31.12.11'!I26</f>
        <v>4419821</v>
      </c>
      <c r="J26" s="8">
        <f>'WLL31.12.11'!N26</f>
        <v>3546396</v>
      </c>
      <c r="K26" s="8">
        <f>'M31.12.11'!N26</f>
        <v>5102506</v>
      </c>
      <c r="L26" s="9">
        <f>'M31.12.11'!K26</f>
        <v>853222</v>
      </c>
      <c r="M26" s="8">
        <f>'M31.12.11'!V26</f>
        <v>328</v>
      </c>
      <c r="N26" s="40">
        <f>'M31.12.11'!W26</f>
        <v>0</v>
      </c>
      <c r="O26" s="8">
        <f>'WLL31.12.11'!P26</f>
        <v>617</v>
      </c>
      <c r="P26" s="8">
        <f>'M31.12.11'!X26</f>
        <v>0</v>
      </c>
      <c r="Q26" s="8">
        <f>'M31.12.11'!Y26</f>
        <v>17902</v>
      </c>
      <c r="R26" s="8">
        <f>'WLL31.12.11'!O26</f>
        <v>1194896</v>
      </c>
      <c r="S26" s="40">
        <f>'M31.12.11'!Z26</f>
        <v>145</v>
      </c>
      <c r="T26" s="40">
        <f t="shared" si="1"/>
        <v>26946931</v>
      </c>
      <c r="U26" s="41">
        <f t="shared" si="0"/>
        <v>31678133</v>
      </c>
      <c r="V26" s="172">
        <f t="shared" si="3"/>
        <v>14.9352299265869</v>
      </c>
      <c r="W26" s="24"/>
      <c r="Y26" s="2">
        <v>18.621049879510213</v>
      </c>
    </row>
    <row r="27" spans="1:25" ht="15">
      <c r="A27" s="5">
        <v>19</v>
      </c>
      <c r="B27" s="6" t="s">
        <v>39</v>
      </c>
      <c r="C27" s="100">
        <v>3</v>
      </c>
      <c r="D27" s="26">
        <f>'M31.12.11'!D27+'WLL31.12.11'!D27+'WLL31.12.11'!L27</f>
        <v>5697195</v>
      </c>
      <c r="E27" s="8"/>
      <c r="F27" s="8">
        <f t="shared" si="2"/>
        <v>5697195</v>
      </c>
      <c r="G27" s="10">
        <f>'M31.12.11'!G27</f>
        <v>13477509</v>
      </c>
      <c r="H27" s="8">
        <f>'M31.12.11'!S27+'WLL31.12.11'!M27</f>
        <v>7654918</v>
      </c>
      <c r="I27" s="8">
        <f>'M31.12.11'!I27</f>
        <v>9166448</v>
      </c>
      <c r="J27" s="8">
        <f>'WLL31.12.11'!N27</f>
        <v>3934955</v>
      </c>
      <c r="K27" s="8">
        <f>'M31.12.11'!N27</f>
        <v>3624750</v>
      </c>
      <c r="L27" s="9">
        <f>'M31.12.11'!K27</f>
        <v>1323712</v>
      </c>
      <c r="M27" s="8">
        <f>'M31.12.11'!V27</f>
        <v>282</v>
      </c>
      <c r="N27" s="40">
        <f>'M31.12.11'!W27</f>
        <v>10568</v>
      </c>
      <c r="O27" s="8">
        <f>'WLL31.12.11'!P27</f>
        <v>2349997</v>
      </c>
      <c r="P27" s="8">
        <f>'M31.12.11'!X27</f>
        <v>0</v>
      </c>
      <c r="Q27" s="8">
        <f>'M31.12.11'!Y27</f>
        <v>34815</v>
      </c>
      <c r="R27" s="8">
        <f>'WLL31.12.11'!O27</f>
        <v>0</v>
      </c>
      <c r="S27" s="40">
        <f>'M31.12.11'!Z27</f>
        <v>389</v>
      </c>
      <c r="T27" s="40">
        <f t="shared" si="1"/>
        <v>41578343</v>
      </c>
      <c r="U27" s="41">
        <f t="shared" si="0"/>
        <v>47275538</v>
      </c>
      <c r="V27" s="172">
        <f t="shared" si="3"/>
        <v>12.051042126691398</v>
      </c>
      <c r="W27" s="24"/>
      <c r="Y27" s="2">
        <v>11.446058657568615</v>
      </c>
    </row>
    <row r="28" spans="1:25" ht="15">
      <c r="A28" s="5">
        <v>20</v>
      </c>
      <c r="B28" s="6" t="s">
        <v>40</v>
      </c>
      <c r="C28" s="100">
        <v>4</v>
      </c>
      <c r="D28" s="26">
        <f>'M31.12.11'!D28+'WLL31.12.11'!D28+'WLL31.12.11'!L28</f>
        <v>7863987</v>
      </c>
      <c r="E28" s="8"/>
      <c r="F28" s="8">
        <f t="shared" si="2"/>
        <v>7863987</v>
      </c>
      <c r="G28" s="10">
        <f>'M31.12.11'!G28</f>
        <v>10002732</v>
      </c>
      <c r="H28" s="8">
        <f>'M31.12.11'!S28+'WLL31.12.11'!M28</f>
        <v>7480829</v>
      </c>
      <c r="I28" s="8">
        <f>'M31.12.11'!I28</f>
        <v>9934799</v>
      </c>
      <c r="J28" s="8">
        <f>'WLL31.12.11'!N28</f>
        <v>3135108</v>
      </c>
      <c r="K28" s="8">
        <f>'M31.12.11'!N28</f>
        <v>2040275</v>
      </c>
      <c r="L28" s="9">
        <f>'M31.12.11'!K28</f>
        <v>17256118</v>
      </c>
      <c r="M28" s="8">
        <f>'M31.12.11'!V28</f>
        <v>1426080</v>
      </c>
      <c r="N28" s="40">
        <f>'M31.12.11'!W28</f>
        <v>1101925</v>
      </c>
      <c r="O28" s="8">
        <f>'WLL31.12.11'!P28</f>
        <v>1697304</v>
      </c>
      <c r="P28" s="8">
        <f>'M31.12.11'!X28</f>
        <v>0</v>
      </c>
      <c r="Q28" s="8">
        <f>'M31.12.11'!Y28</f>
        <v>30511</v>
      </c>
      <c r="R28" s="8">
        <f>'WLL31.12.11'!O28</f>
        <v>0</v>
      </c>
      <c r="S28" s="40">
        <f>'M31.12.11'!Z28</f>
        <v>0</v>
      </c>
      <c r="T28" s="40">
        <f t="shared" si="1"/>
        <v>54105681</v>
      </c>
      <c r="U28" s="41">
        <f t="shared" si="0"/>
        <v>61969668</v>
      </c>
      <c r="V28" s="172">
        <f t="shared" si="3"/>
        <v>12.690058304007696</v>
      </c>
      <c r="Y28" s="2">
        <v>9.456205902479791</v>
      </c>
    </row>
    <row r="29" spans="1:25" ht="15">
      <c r="A29" s="5">
        <v>21</v>
      </c>
      <c r="B29" s="6" t="s">
        <v>41</v>
      </c>
      <c r="C29" s="100"/>
      <c r="D29" s="26">
        <f>'M31.12.11'!D29+'WLL31.12.11'!D29+'WLL31.12.11'!L29</f>
        <v>0</v>
      </c>
      <c r="E29" s="8"/>
      <c r="F29" s="8">
        <f t="shared" si="2"/>
        <v>0</v>
      </c>
      <c r="G29" s="10">
        <f>'M31.12.11'!G29</f>
        <v>0</v>
      </c>
      <c r="H29" s="8">
        <f>'M31.12.11'!S29+'WLL31.12.11'!M29</f>
        <v>0</v>
      </c>
      <c r="I29" s="8">
        <f>'M31.12.11'!I29</f>
        <v>0</v>
      </c>
      <c r="J29" s="8">
        <f>'WLL31.12.11'!N29</f>
        <v>0</v>
      </c>
      <c r="K29" s="8">
        <f>'M31.12.11'!N29</f>
        <v>0</v>
      </c>
      <c r="L29" s="9">
        <f>'M31.12.11'!K29</f>
        <v>0</v>
      </c>
      <c r="M29" s="8">
        <f>'M31.12.11'!V29</f>
        <v>0</v>
      </c>
      <c r="N29" s="40">
        <f>'M31.12.11'!W29</f>
        <v>0</v>
      </c>
      <c r="O29" s="8">
        <f>'WLL31.12.11'!P29</f>
        <v>0</v>
      </c>
      <c r="P29" s="8">
        <f>'M31.12.11'!X29</f>
        <v>0</v>
      </c>
      <c r="Q29" s="8">
        <f>'M31.12.11'!Y29</f>
        <v>0</v>
      </c>
      <c r="R29" s="8">
        <f>'WLL31.12.11'!O29</f>
        <v>0</v>
      </c>
      <c r="S29" s="40">
        <f>'M31.12.11'!Z29</f>
        <v>0</v>
      </c>
      <c r="T29" s="40">
        <f t="shared" si="1"/>
        <v>0</v>
      </c>
      <c r="U29" s="41">
        <f t="shared" si="0"/>
        <v>0</v>
      </c>
      <c r="V29" s="172"/>
      <c r="Y29" s="2">
        <v>11.207944897028229</v>
      </c>
    </row>
    <row r="30" spans="1:25" ht="15">
      <c r="A30" s="5">
        <v>22</v>
      </c>
      <c r="B30" s="6" t="s">
        <v>100</v>
      </c>
      <c r="C30" s="100">
        <v>3</v>
      </c>
      <c r="D30" s="26">
        <f>'M31.12.11'!D30+'WLL31.12.11'!D30+'WLL31.12.11'!L30</f>
        <v>10239584</v>
      </c>
      <c r="E30" s="8"/>
      <c r="F30" s="8">
        <f t="shared" si="2"/>
        <v>10239584</v>
      </c>
      <c r="G30" s="10">
        <f>'M31.12.11'!G30</f>
        <v>13773095</v>
      </c>
      <c r="H30" s="8">
        <f>'M31.12.11'!S30+'WLL31.12.11'!M30</f>
        <v>12457911</v>
      </c>
      <c r="I30" s="8">
        <f>'M31.12.11'!I30</f>
        <v>14434048</v>
      </c>
      <c r="J30" s="8">
        <f>'WLL31.12.11'!N30</f>
        <v>4533467</v>
      </c>
      <c r="K30" s="8">
        <f>'M31.12.11'!N30</f>
        <v>6969806</v>
      </c>
      <c r="L30" s="9">
        <f>'M31.12.11'!K30</f>
        <v>2325744</v>
      </c>
      <c r="M30" s="8">
        <f>'M31.12.11'!V30</f>
        <v>6534887</v>
      </c>
      <c r="N30" s="40">
        <f>'M31.12.11'!W30</f>
        <v>16724</v>
      </c>
      <c r="O30" s="8">
        <f>'WLL31.12.11'!P30</f>
        <v>417579</v>
      </c>
      <c r="P30" s="8">
        <f>'M31.12.11'!X30</f>
        <v>0</v>
      </c>
      <c r="Q30" s="8">
        <f>'M31.12.11'!Y30</f>
        <v>48198</v>
      </c>
      <c r="R30" s="8">
        <f>'WLL31.12.11'!O30</f>
        <v>0</v>
      </c>
      <c r="S30" s="40">
        <f>'M31.12.11'!Z30</f>
        <v>0</v>
      </c>
      <c r="T30" s="40">
        <f t="shared" si="1"/>
        <v>61511459</v>
      </c>
      <c r="U30" s="41">
        <f t="shared" si="0"/>
        <v>71751043</v>
      </c>
      <c r="V30" s="172">
        <f t="shared" si="3"/>
        <v>14.270989761082637</v>
      </c>
      <c r="Y30" s="2">
        <v>11.264606079660437</v>
      </c>
    </row>
    <row r="31" spans="1:25" ht="15">
      <c r="A31" s="5">
        <v>23</v>
      </c>
      <c r="B31" s="6" t="s">
        <v>101</v>
      </c>
      <c r="C31" s="100">
        <v>4</v>
      </c>
      <c r="D31" s="26">
        <f>'M31.12.11'!D31+'WLL31.12.11'!D31+'WLL31.12.11'!L31</f>
        <v>4673023</v>
      </c>
      <c r="E31" s="8"/>
      <c r="F31" s="8">
        <f t="shared" si="2"/>
        <v>4673023</v>
      </c>
      <c r="G31" s="10">
        <f>'M31.12.11'!G31</f>
        <v>6620368</v>
      </c>
      <c r="H31" s="8">
        <f>'M31.12.11'!S31+'WLL31.12.11'!M31</f>
        <v>9729135</v>
      </c>
      <c r="I31" s="8">
        <f>'M31.12.11'!I31</f>
        <v>9413864</v>
      </c>
      <c r="J31" s="8">
        <f>'WLL31.12.11'!N31</f>
        <v>4976714</v>
      </c>
      <c r="K31" s="8">
        <f>'M31.12.11'!N31</f>
        <v>9829965</v>
      </c>
      <c r="L31" s="9">
        <f>'M31.12.11'!K31</f>
        <v>1978571</v>
      </c>
      <c r="M31" s="8">
        <f>'M31.12.11'!V31</f>
        <v>4386953</v>
      </c>
      <c r="N31" s="40">
        <f>'M31.12.11'!W31</f>
        <v>8830</v>
      </c>
      <c r="O31" s="8">
        <f>'WLL31.12.11'!P31</f>
        <v>416312</v>
      </c>
      <c r="P31" s="8">
        <f>'M31.12.11'!X31</f>
        <v>0</v>
      </c>
      <c r="Q31" s="8">
        <f>'M31.12.11'!Y31</f>
        <v>46092</v>
      </c>
      <c r="R31" s="8">
        <f>'WLL31.12.11'!O31</f>
        <v>0</v>
      </c>
      <c r="S31" s="40">
        <f>'M31.12.11'!Z31</f>
        <v>8</v>
      </c>
      <c r="T31" s="40">
        <f t="shared" si="1"/>
        <v>47406812</v>
      </c>
      <c r="U31" s="41">
        <f t="shared" si="0"/>
        <v>52079835</v>
      </c>
      <c r="V31" s="172">
        <f t="shared" si="3"/>
        <v>8.972806845490199</v>
      </c>
      <c r="Y31" s="8">
        <v>13.113051353560742</v>
      </c>
    </row>
    <row r="32" spans="1:25" ht="15">
      <c r="A32" s="5">
        <v>24</v>
      </c>
      <c r="B32" s="6" t="s">
        <v>44</v>
      </c>
      <c r="C32" s="100">
        <v>3</v>
      </c>
      <c r="D32" s="26">
        <f>'M31.12.11'!D32+'WLL31.12.11'!D32+'WLL31.12.11'!L32</f>
        <v>3524516</v>
      </c>
      <c r="E32" s="8"/>
      <c r="F32" s="8">
        <f t="shared" si="2"/>
        <v>3524516</v>
      </c>
      <c r="G32" s="10">
        <f>'M31.12.11'!G32</f>
        <v>8990872</v>
      </c>
      <c r="H32" s="8">
        <f>'M31.12.11'!S32+'WLL31.12.11'!M32</f>
        <v>7273099</v>
      </c>
      <c r="I32" s="8">
        <f>'M31.12.11'!I32</f>
        <v>11558663</v>
      </c>
      <c r="J32" s="8">
        <f>'WLL31.12.11'!N32</f>
        <v>3130634</v>
      </c>
      <c r="K32" s="8">
        <f>'M31.12.11'!N32</f>
        <v>1901471</v>
      </c>
      <c r="L32" s="9">
        <f>'M31.12.11'!K32</f>
        <v>3073839</v>
      </c>
      <c r="M32" s="8">
        <f>'M31.12.11'!V32</f>
        <v>3542995</v>
      </c>
      <c r="N32" s="40">
        <f>'M31.12.11'!W32</f>
        <v>19902</v>
      </c>
      <c r="O32" s="8">
        <f>'WLL31.12.11'!P32</f>
        <v>1677432</v>
      </c>
      <c r="P32" s="8">
        <f>'M31.12.11'!X32</f>
        <v>0</v>
      </c>
      <c r="Q32" s="8">
        <f>'M31.12.11'!Y32</f>
        <v>0</v>
      </c>
      <c r="R32" s="8">
        <f>'WLL31.12.11'!O32</f>
        <v>0</v>
      </c>
      <c r="S32" s="40">
        <f>'M31.12.11'!Z32</f>
        <v>0</v>
      </c>
      <c r="T32" s="40">
        <f t="shared" si="1"/>
        <v>41168907</v>
      </c>
      <c r="U32" s="41">
        <f t="shared" si="0"/>
        <v>44693423</v>
      </c>
      <c r="V32" s="172">
        <f t="shared" si="3"/>
        <v>7.885983581969097</v>
      </c>
      <c r="Y32" s="2">
        <v>0</v>
      </c>
    </row>
    <row r="33" spans="1:25" ht="15">
      <c r="A33" s="5">
        <v>25</v>
      </c>
      <c r="B33" s="6" t="s">
        <v>45</v>
      </c>
      <c r="C33" s="100">
        <v>3</v>
      </c>
      <c r="D33" s="26">
        <f>'M31.12.11'!D33+'WLL31.12.11'!D33+'WLL31.12.11'!L33</f>
        <v>2388975</v>
      </c>
      <c r="E33" s="8"/>
      <c r="F33" s="8">
        <f t="shared" si="2"/>
        <v>2388975</v>
      </c>
      <c r="G33" s="10">
        <f>'M31.12.11'!G33</f>
        <v>3791510</v>
      </c>
      <c r="H33" s="8">
        <f>'M31.12.11'!S33+'WLL31.12.11'!M33</f>
        <v>5316976</v>
      </c>
      <c r="I33" s="8">
        <f>'M31.12.11'!I33</f>
        <v>4471199</v>
      </c>
      <c r="J33" s="8">
        <f>'WLL31.12.11'!N33</f>
        <v>3106499</v>
      </c>
      <c r="K33" s="8">
        <f>'M31.12.11'!N33</f>
        <v>1182440</v>
      </c>
      <c r="L33" s="9">
        <f>'M31.12.11'!K33</f>
        <v>1738401</v>
      </c>
      <c r="M33" s="8">
        <f>'M31.12.11'!V33</f>
        <v>1550799</v>
      </c>
      <c r="N33" s="40">
        <f>'M31.12.11'!W33</f>
        <v>1967</v>
      </c>
      <c r="O33" s="8">
        <f>'WLL31.12.11'!P33</f>
        <v>802124</v>
      </c>
      <c r="P33" s="8">
        <f>'M31.12.11'!X33</f>
        <v>0</v>
      </c>
      <c r="Q33" s="8">
        <f>'M31.12.11'!Y33</f>
        <v>0</v>
      </c>
      <c r="R33" s="8">
        <f>'WLL31.12.11'!O33</f>
        <v>0</v>
      </c>
      <c r="S33" s="40">
        <f>'M31.12.11'!Z33</f>
        <v>2274</v>
      </c>
      <c r="T33" s="40">
        <f t="shared" si="1"/>
        <v>21964189</v>
      </c>
      <c r="U33" s="41">
        <f t="shared" si="0"/>
        <v>24353164</v>
      </c>
      <c r="V33" s="172">
        <f t="shared" si="3"/>
        <v>9.809710968151817</v>
      </c>
      <c r="Y33" s="24">
        <v>0</v>
      </c>
    </row>
    <row r="34" spans="1:25" ht="15">
      <c r="A34" s="5">
        <v>26</v>
      </c>
      <c r="B34" s="6" t="s">
        <v>46</v>
      </c>
      <c r="C34" s="100">
        <v>4</v>
      </c>
      <c r="D34" s="26">
        <f>'M31.12.11'!D34+'WLL31.12.11'!D34+'WLL31.12.11'!L34</f>
        <v>1626271</v>
      </c>
      <c r="E34" s="8"/>
      <c r="F34" s="8">
        <f t="shared" si="2"/>
        <v>1626271</v>
      </c>
      <c r="G34" s="10">
        <f>'M31.12.11'!G34</f>
        <v>3241382</v>
      </c>
      <c r="H34" s="8">
        <f>'M31.12.11'!S34+'WLL31.12.11'!M34</f>
        <v>1234636</v>
      </c>
      <c r="I34" s="8">
        <f>'M31.12.11'!I34</f>
        <v>2211410</v>
      </c>
      <c r="J34" s="8">
        <f>'WLL31.12.11'!N34</f>
        <v>1130741</v>
      </c>
      <c r="K34" s="8">
        <f>'M31.12.11'!N34</f>
        <v>0</v>
      </c>
      <c r="L34" s="9">
        <f>'M31.12.11'!K34</f>
        <v>4352404</v>
      </c>
      <c r="M34" s="8">
        <f>'M31.12.11'!V34</f>
        <v>0</v>
      </c>
      <c r="N34" s="40">
        <f>'M31.12.11'!W34</f>
        <v>0</v>
      </c>
      <c r="O34" s="8">
        <f>'WLL31.12.11'!P34</f>
        <v>0</v>
      </c>
      <c r="P34" s="8">
        <f>'M31.12.11'!X34</f>
        <v>0</v>
      </c>
      <c r="Q34" s="8">
        <f>'M31.12.11'!Y34</f>
        <v>0</v>
      </c>
      <c r="R34" s="8">
        <f>'WLL31.12.11'!O34</f>
        <v>0</v>
      </c>
      <c r="S34" s="40">
        <f>'M31.12.11'!Z34</f>
        <v>0</v>
      </c>
      <c r="T34" s="40">
        <f t="shared" si="1"/>
        <v>12170573</v>
      </c>
      <c r="U34" s="41">
        <f t="shared" si="0"/>
        <v>13796844</v>
      </c>
      <c r="V34" s="172">
        <f t="shared" si="3"/>
        <v>11.787268160747487</v>
      </c>
      <c r="Y34" s="2">
        <v>11.883842284044729</v>
      </c>
    </row>
    <row r="35" spans="1:22" ht="15.75">
      <c r="A35" s="5"/>
      <c r="B35" s="7" t="s">
        <v>47</v>
      </c>
      <c r="C35" s="53">
        <v>3</v>
      </c>
      <c r="D35" s="82">
        <f aca="true" t="shared" si="4" ref="D35:U35">SUM(D9:D34)</f>
        <v>96761805</v>
      </c>
      <c r="E35" s="8">
        <f t="shared" si="4"/>
        <v>0</v>
      </c>
      <c r="F35" s="8">
        <f t="shared" si="4"/>
        <v>96761805</v>
      </c>
      <c r="G35" s="99">
        <f t="shared" si="4"/>
        <v>163417589</v>
      </c>
      <c r="H35" s="99">
        <f>SUM(H9:H34)</f>
        <v>132862716</v>
      </c>
      <c r="I35" s="99">
        <f t="shared" si="4"/>
        <v>133372762</v>
      </c>
      <c r="J35" s="99">
        <f t="shared" si="4"/>
        <v>73220114</v>
      </c>
      <c r="K35" s="99">
        <f>SUM(K9:K34)</f>
        <v>99299579</v>
      </c>
      <c r="L35" s="99">
        <f t="shared" si="4"/>
        <v>58152404</v>
      </c>
      <c r="M35" s="99">
        <f aca="true" t="shared" si="5" ref="M35:R35">SUM(M9:M34)</f>
        <v>34980664</v>
      </c>
      <c r="N35" s="265">
        <f t="shared" si="5"/>
        <v>4539815</v>
      </c>
      <c r="O35" s="99">
        <f t="shared" si="5"/>
        <v>13191818</v>
      </c>
      <c r="P35" s="99">
        <f t="shared" si="5"/>
        <v>3549381</v>
      </c>
      <c r="Q35" s="99">
        <f t="shared" si="5"/>
        <v>444679</v>
      </c>
      <c r="R35" s="99">
        <f t="shared" si="5"/>
        <v>1194896</v>
      </c>
      <c r="S35" s="99">
        <f t="shared" si="4"/>
        <v>5648</v>
      </c>
      <c r="T35" s="8">
        <f t="shared" si="4"/>
        <v>718232065</v>
      </c>
      <c r="U35" s="8">
        <f t="shared" si="4"/>
        <v>814993870</v>
      </c>
      <c r="V35" s="172">
        <f t="shared" si="3"/>
        <v>11.872703410640376</v>
      </c>
    </row>
    <row r="36" spans="1:22" ht="15">
      <c r="A36" s="4">
        <v>27</v>
      </c>
      <c r="B36" s="3" t="s">
        <v>48</v>
      </c>
      <c r="C36" s="4"/>
      <c r="D36" s="82"/>
      <c r="E36" s="82">
        <f>'M31.12.11'!E36+'WLL31.12.11'!E36</f>
        <v>2800462</v>
      </c>
      <c r="F36" s="8">
        <f t="shared" si="2"/>
        <v>2800462</v>
      </c>
      <c r="G36" s="10">
        <f>'M31.12.11'!G36</f>
        <v>8525943</v>
      </c>
      <c r="H36" s="8">
        <f>'M31.12.11'!S36+'WLL31.12.11'!M36</f>
        <v>8582502</v>
      </c>
      <c r="I36" s="8">
        <f>'M31.12.11'!I36</f>
        <v>8270357</v>
      </c>
      <c r="J36" s="8">
        <f>'WLL31.12.11'!N36</f>
        <v>4933285</v>
      </c>
      <c r="K36" s="8">
        <f>'M31.12.11'!N36</f>
        <v>4353653</v>
      </c>
      <c r="L36" s="9">
        <f>'M31.12.11'!K36</f>
        <v>2328051</v>
      </c>
      <c r="M36" s="8">
        <f>'M31.12.11'!V36</f>
        <v>0</v>
      </c>
      <c r="N36" s="40">
        <f>'M31.12.11'!W36</f>
        <v>0</v>
      </c>
      <c r="O36" s="8">
        <f>'WLL31.12.11'!P36</f>
        <v>1080970</v>
      </c>
      <c r="P36" s="8">
        <f>'M31.12.11'!X36</f>
        <v>0</v>
      </c>
      <c r="Q36" s="8">
        <f>'M31.12.11'!Y36</f>
        <v>465247</v>
      </c>
      <c r="R36" s="8">
        <f>'WLL31.12.11'!O36</f>
        <v>0</v>
      </c>
      <c r="S36" s="40">
        <f>'M31.12.11'!Z36</f>
        <v>0</v>
      </c>
      <c r="T36" s="40">
        <f t="shared" si="1"/>
        <v>38540008</v>
      </c>
      <c r="U36" s="41">
        <f>T36+F36</f>
        <v>41340470</v>
      </c>
      <c r="V36" s="172">
        <f t="shared" si="3"/>
        <v>0</v>
      </c>
    </row>
    <row r="37" spans="1:24" ht="15">
      <c r="A37" s="4">
        <v>28</v>
      </c>
      <c r="B37" s="3" t="s">
        <v>49</v>
      </c>
      <c r="C37" s="4"/>
      <c r="D37" s="82"/>
      <c r="E37" s="82">
        <f>'M31.12.11'!E37+'WLL31.12.11'!E37</f>
        <v>2899976</v>
      </c>
      <c r="F37" s="8">
        <f t="shared" si="2"/>
        <v>2899976</v>
      </c>
      <c r="G37" s="10">
        <f>'M31.12.11'!G37</f>
        <v>3709284</v>
      </c>
      <c r="H37" s="8">
        <f>'M31.12.11'!S37+'WLL31.12.11'!M37</f>
        <v>8633710</v>
      </c>
      <c r="I37" s="8">
        <f>'M31.12.11'!I37</f>
        <v>6103637</v>
      </c>
      <c r="J37" s="8">
        <f>'WLL31.12.11'!N37</f>
        <v>5339427</v>
      </c>
      <c r="K37" s="8">
        <f>'M31.12.11'!N37</f>
        <v>2726879</v>
      </c>
      <c r="L37" s="9">
        <f>'M31.12.11'!K37</f>
        <v>1163956</v>
      </c>
      <c r="M37" s="8">
        <f>'M31.12.11'!V37</f>
        <v>1326201</v>
      </c>
      <c r="N37" s="40">
        <f>'M31.12.11'!W37</f>
        <v>903068</v>
      </c>
      <c r="O37" s="8">
        <f>'WLL31.12.11'!P37</f>
        <v>733740</v>
      </c>
      <c r="P37" s="8">
        <f>'M31.12.11'!X37</f>
        <v>0</v>
      </c>
      <c r="Q37" s="8">
        <f>'M31.12.11'!Y37</f>
        <v>760160</v>
      </c>
      <c r="R37" s="8">
        <f>'WLL31.12.11'!O37</f>
        <v>0</v>
      </c>
      <c r="S37" s="40">
        <f>'M31.12.11'!Z37</f>
        <v>3230733</v>
      </c>
      <c r="T37" s="40">
        <f t="shared" si="1"/>
        <v>34630795</v>
      </c>
      <c r="U37" s="41">
        <f>T37+F37</f>
        <v>37530771</v>
      </c>
      <c r="V37" s="172">
        <f t="shared" si="3"/>
        <v>0</v>
      </c>
      <c r="X37" s="24"/>
    </row>
    <row r="38" spans="1:22" ht="15">
      <c r="A38" s="4"/>
      <c r="B38" s="3" t="s">
        <v>50</v>
      </c>
      <c r="C38" s="4">
        <v>3</v>
      </c>
      <c r="D38" s="82">
        <f aca="true" t="shared" si="6" ref="D38:U38">SUM(D35:D37)</f>
        <v>96761805</v>
      </c>
      <c r="E38" s="82">
        <f t="shared" si="6"/>
        <v>5700438</v>
      </c>
      <c r="F38" s="8">
        <f t="shared" si="6"/>
        <v>102462243</v>
      </c>
      <c r="G38" s="82">
        <f t="shared" si="6"/>
        <v>175652816</v>
      </c>
      <c r="H38" s="82">
        <f>SUM(H35:H37)</f>
        <v>150078928</v>
      </c>
      <c r="I38" s="82">
        <f t="shared" si="6"/>
        <v>147746756</v>
      </c>
      <c r="J38" s="82">
        <f t="shared" si="6"/>
        <v>83492826</v>
      </c>
      <c r="K38" s="82">
        <f>SUM(K35:K37)</f>
        <v>106380111</v>
      </c>
      <c r="L38" s="82">
        <f t="shared" si="6"/>
        <v>61644411</v>
      </c>
      <c r="M38" s="82">
        <f aca="true" t="shared" si="7" ref="M38:R38">SUM(M35:M37)</f>
        <v>36306865</v>
      </c>
      <c r="N38" s="82">
        <f t="shared" si="7"/>
        <v>5442883</v>
      </c>
      <c r="O38" s="82">
        <f t="shared" si="7"/>
        <v>15006528</v>
      </c>
      <c r="P38" s="82">
        <f t="shared" si="7"/>
        <v>3549381</v>
      </c>
      <c r="Q38" s="82">
        <f t="shared" si="7"/>
        <v>1670086</v>
      </c>
      <c r="R38" s="82">
        <f t="shared" si="7"/>
        <v>1194896</v>
      </c>
      <c r="S38" s="82">
        <f t="shared" si="6"/>
        <v>3236381</v>
      </c>
      <c r="T38" s="8">
        <f t="shared" si="6"/>
        <v>791402868</v>
      </c>
      <c r="U38" s="8">
        <f t="shared" si="6"/>
        <v>893865111</v>
      </c>
      <c r="V38" s="172">
        <f t="shared" si="3"/>
        <v>10.825101439718235</v>
      </c>
    </row>
    <row r="39" spans="1:24" ht="14.25">
      <c r="A39" s="128" t="s">
        <v>51</v>
      </c>
      <c r="B39" s="129"/>
      <c r="C39" s="129"/>
      <c r="D39" s="170">
        <f>D38/$U$38*100</f>
        <v>10.825101439718235</v>
      </c>
      <c r="E39" s="170">
        <f aca="true" t="shared" si="8" ref="E39:J39">E38/$U$38*100</f>
        <v>0.6377291081002936</v>
      </c>
      <c r="F39" s="170">
        <f t="shared" si="8"/>
        <v>11.462830547818529</v>
      </c>
      <c r="G39" s="170">
        <f t="shared" si="8"/>
        <v>19.65093097810817</v>
      </c>
      <c r="H39" s="170">
        <f t="shared" si="8"/>
        <v>16.78988542601256</v>
      </c>
      <c r="I39" s="170">
        <f t="shared" si="8"/>
        <v>16.528976708209388</v>
      </c>
      <c r="J39" s="170">
        <f t="shared" si="8"/>
        <v>9.340651623217902</v>
      </c>
      <c r="K39" s="170">
        <f aca="true" t="shared" si="9" ref="K39:T39">K38/$U$38*100</f>
        <v>11.901136949062554</v>
      </c>
      <c r="L39" s="170">
        <f t="shared" si="9"/>
        <v>6.896388531266884</v>
      </c>
      <c r="M39" s="170">
        <f t="shared" si="9"/>
        <v>4.061783433898898</v>
      </c>
      <c r="N39" s="170">
        <f t="shared" si="9"/>
        <v>0.6089154765097438</v>
      </c>
      <c r="O39" s="170">
        <f t="shared" si="9"/>
        <v>1.6788358573713253</v>
      </c>
      <c r="P39" s="170">
        <f t="shared" si="9"/>
        <v>0.3970823960260823</v>
      </c>
      <c r="Q39" s="170">
        <f t="shared" si="9"/>
        <v>0.1868387052417353</v>
      </c>
      <c r="R39" s="170">
        <f t="shared" si="9"/>
        <v>0.13367744028662507</v>
      </c>
      <c r="S39" s="170">
        <f t="shared" si="9"/>
        <v>0.3620659269696007</v>
      </c>
      <c r="T39" s="170">
        <f t="shared" si="9"/>
        <v>88.53716945218147</v>
      </c>
      <c r="U39" s="170">
        <f>U38/U38*100</f>
        <v>100</v>
      </c>
      <c r="V39" s="170"/>
      <c r="X39" s="24"/>
    </row>
    <row r="40" spans="1:22" ht="27.75" customHeight="1" hidden="1">
      <c r="A40" s="134"/>
      <c r="B40" s="139" t="s">
        <v>124</v>
      </c>
      <c r="C40" s="140"/>
      <c r="D40" s="135">
        <f>D35/U35</f>
        <v>0.11872703410640377</v>
      </c>
      <c r="E40" s="135">
        <f>E35/U35</f>
        <v>0</v>
      </c>
      <c r="F40" s="135">
        <f>F35/U35</f>
        <v>0.11872703410640377</v>
      </c>
      <c r="G40" s="135">
        <f>G35/U35</f>
        <v>0.20051388730077196</v>
      </c>
      <c r="H40" s="135"/>
      <c r="I40" s="135">
        <f>I35/U35</f>
        <v>0.16364879161606455</v>
      </c>
      <c r="J40" s="135"/>
      <c r="K40" s="135">
        <f>K35/U35</f>
        <v>0.1218408906560242</v>
      </c>
      <c r="L40" s="135">
        <f>L35/U35</f>
        <v>0.07135317962575596</v>
      </c>
      <c r="M40" s="135"/>
      <c r="N40" s="135"/>
      <c r="O40" s="135"/>
      <c r="P40" s="135"/>
      <c r="Q40" s="135"/>
      <c r="R40" s="135"/>
      <c r="S40" s="135">
        <f>S35/U35</f>
        <v>6.930113474350426E-06</v>
      </c>
      <c r="T40" s="135">
        <f>T35/U35</f>
        <v>0.8812729658935963</v>
      </c>
      <c r="U40" s="135">
        <f>U35/U35</f>
        <v>1</v>
      </c>
      <c r="V40" s="177"/>
    </row>
    <row r="41" spans="1:22" ht="14.25">
      <c r="A41" s="121"/>
      <c r="B41" s="141"/>
      <c r="C41" s="141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71"/>
    </row>
    <row r="42" spans="1:22" ht="14.25">
      <c r="A42" s="128" t="str">
        <f>'T31.12.11'!A40</f>
        <v>Conn. As on 30.11.2011</v>
      </c>
      <c r="B42" s="129"/>
      <c r="C42" s="142">
        <v>3</v>
      </c>
      <c r="D42" s="8">
        <v>96451338</v>
      </c>
      <c r="E42" s="8">
        <v>5656287</v>
      </c>
      <c r="F42" s="8">
        <v>102107625</v>
      </c>
      <c r="G42" s="8">
        <v>174692673</v>
      </c>
      <c r="H42" s="8">
        <v>149130185</v>
      </c>
      <c r="I42" s="8">
        <v>146841278</v>
      </c>
      <c r="J42" s="8">
        <v>83390360</v>
      </c>
      <c r="K42" s="8">
        <v>103992364</v>
      </c>
      <c r="L42" s="8">
        <v>60958611</v>
      </c>
      <c r="M42" s="8">
        <v>34181955</v>
      </c>
      <c r="N42" s="8">
        <v>5480217</v>
      </c>
      <c r="O42" s="8">
        <v>14494591</v>
      </c>
      <c r="P42" s="8">
        <v>3563152</v>
      </c>
      <c r="Q42" s="8">
        <v>1610824</v>
      </c>
      <c r="R42" s="8">
        <v>1155524</v>
      </c>
      <c r="S42" s="8">
        <v>3223924</v>
      </c>
      <c r="T42" s="8">
        <v>782715658</v>
      </c>
      <c r="U42" s="8">
        <v>884823283</v>
      </c>
      <c r="V42" s="176">
        <f>(D42)/U42*100</f>
        <v>10.900632912029733</v>
      </c>
    </row>
    <row r="43" spans="1:24" ht="14.25">
      <c r="A43" s="128" t="str">
        <f>'T31.12.11'!A41</f>
        <v>Addition during Dec 2011</v>
      </c>
      <c r="B43" s="129"/>
      <c r="C43" s="142">
        <v>3</v>
      </c>
      <c r="D43" s="8">
        <f aca="true" t="shared" si="10" ref="D43:U43">D38-D42</f>
        <v>310467</v>
      </c>
      <c r="E43" s="8">
        <f t="shared" si="10"/>
        <v>44151</v>
      </c>
      <c r="F43" s="8">
        <f t="shared" si="10"/>
        <v>354618</v>
      </c>
      <c r="G43" s="8">
        <f t="shared" si="10"/>
        <v>960143</v>
      </c>
      <c r="H43" s="8">
        <f t="shared" si="10"/>
        <v>948743</v>
      </c>
      <c r="I43" s="8">
        <f t="shared" si="10"/>
        <v>905478</v>
      </c>
      <c r="J43" s="8">
        <f t="shared" si="10"/>
        <v>102466</v>
      </c>
      <c r="K43" s="8">
        <f t="shared" si="10"/>
        <v>2387747</v>
      </c>
      <c r="L43" s="8">
        <f t="shared" si="10"/>
        <v>685800</v>
      </c>
      <c r="M43" s="8">
        <f aca="true" t="shared" si="11" ref="M43:R43">M38-M42</f>
        <v>2124910</v>
      </c>
      <c r="N43" s="8">
        <f t="shared" si="11"/>
        <v>-37334</v>
      </c>
      <c r="O43" s="8">
        <f t="shared" si="11"/>
        <v>511937</v>
      </c>
      <c r="P43" s="8">
        <f t="shared" si="11"/>
        <v>-13771</v>
      </c>
      <c r="Q43" s="8">
        <f t="shared" si="11"/>
        <v>59262</v>
      </c>
      <c r="R43" s="8">
        <f t="shared" si="11"/>
        <v>39372</v>
      </c>
      <c r="S43" s="8">
        <f t="shared" si="10"/>
        <v>12457</v>
      </c>
      <c r="T43" s="8">
        <f t="shared" si="10"/>
        <v>8687210</v>
      </c>
      <c r="U43" s="8">
        <f t="shared" si="10"/>
        <v>9041828</v>
      </c>
      <c r="V43" s="178">
        <f>(D43)/U43*100</f>
        <v>3.433675137372664</v>
      </c>
      <c r="X43" s="194">
        <f>V38-V42</f>
        <v>-0.07553147231149815</v>
      </c>
    </row>
    <row r="44" spans="1:24" ht="14.25">
      <c r="A44" s="128" t="s">
        <v>210</v>
      </c>
      <c r="B44" s="131"/>
      <c r="C44" s="4">
        <v>3</v>
      </c>
      <c r="D44" s="8">
        <v>91834126</v>
      </c>
      <c r="E44" s="8">
        <v>5481559</v>
      </c>
      <c r="F44" s="8">
        <v>97315685</v>
      </c>
      <c r="G44" s="8">
        <v>162203480</v>
      </c>
      <c r="H44" s="8">
        <v>135718541</v>
      </c>
      <c r="I44" s="8">
        <v>134569706</v>
      </c>
      <c r="J44" s="8">
        <v>89138713</v>
      </c>
      <c r="K44" s="8">
        <v>89503318</v>
      </c>
      <c r="L44" s="8">
        <v>54843290</v>
      </c>
      <c r="M44" s="8">
        <v>22792141</v>
      </c>
      <c r="N44" s="8">
        <v>7105960</v>
      </c>
      <c r="O44" s="8">
        <v>10056934</v>
      </c>
      <c r="P44" s="8">
        <v>2820891</v>
      </c>
      <c r="Q44" s="8">
        <v>968079</v>
      </c>
      <c r="R44" s="8">
        <v>1469790</v>
      </c>
      <c r="S44" s="8">
        <v>3094204</v>
      </c>
      <c r="T44" s="8">
        <v>714285047</v>
      </c>
      <c r="U44" s="8">
        <v>811600732</v>
      </c>
      <c r="V44" s="178">
        <f>(D44)/U44*100</f>
        <v>11.315185211045375</v>
      </c>
      <c r="X44" s="194">
        <f>V38-V44</f>
        <v>-0.4900837713271393</v>
      </c>
    </row>
    <row r="45" spans="1:22" ht="14.25">
      <c r="A45" s="128" t="s">
        <v>211</v>
      </c>
      <c r="B45" s="129"/>
      <c r="C45" s="4">
        <v>5</v>
      </c>
      <c r="D45" s="8">
        <f>D38-D44</f>
        <v>4927679</v>
      </c>
      <c r="E45" s="8">
        <f aca="true" t="shared" si="12" ref="E45:S45">E38-E44</f>
        <v>218879</v>
      </c>
      <c r="F45" s="8">
        <f t="shared" si="12"/>
        <v>5146558</v>
      </c>
      <c r="G45" s="8">
        <f t="shared" si="12"/>
        <v>13449336</v>
      </c>
      <c r="H45" s="8">
        <f t="shared" si="12"/>
        <v>14360387</v>
      </c>
      <c r="I45" s="8">
        <f t="shared" si="12"/>
        <v>13177050</v>
      </c>
      <c r="J45" s="8">
        <f t="shared" si="12"/>
        <v>-5645887</v>
      </c>
      <c r="K45" s="8">
        <f t="shared" si="12"/>
        <v>16876793</v>
      </c>
      <c r="L45" s="8">
        <f t="shared" si="12"/>
        <v>6801121</v>
      </c>
      <c r="M45" s="8">
        <f aca="true" t="shared" si="13" ref="M45:R45">M38-M44</f>
        <v>13514724</v>
      </c>
      <c r="N45" s="8">
        <f t="shared" si="13"/>
        <v>-1663077</v>
      </c>
      <c r="O45" s="8">
        <f t="shared" si="13"/>
        <v>4949594</v>
      </c>
      <c r="P45" s="8">
        <f t="shared" si="13"/>
        <v>728490</v>
      </c>
      <c r="Q45" s="8">
        <f t="shared" si="13"/>
        <v>702007</v>
      </c>
      <c r="R45" s="8">
        <f t="shared" si="13"/>
        <v>-274894</v>
      </c>
      <c r="S45" s="8">
        <f t="shared" si="12"/>
        <v>142177</v>
      </c>
      <c r="T45" s="8">
        <f>T38-T44</f>
        <v>77117821</v>
      </c>
      <c r="U45" s="8">
        <f>U38-U44</f>
        <v>82264379</v>
      </c>
      <c r="V45" s="178">
        <f>(D45)/U45*100</f>
        <v>5.990051903266662</v>
      </c>
    </row>
    <row r="46" spans="2:22" ht="15">
      <c r="B46" s="27"/>
      <c r="C46" s="27"/>
      <c r="U46" s="24"/>
      <c r="V46" s="24"/>
    </row>
    <row r="47" spans="2:22" ht="15">
      <c r="B47" s="27"/>
      <c r="C47" s="27"/>
      <c r="D47" s="398">
        <f>D45/D44*100</f>
        <v>5.365847332178018</v>
      </c>
      <c r="K47" s="24"/>
      <c r="U47" s="398">
        <f>U45/U44*100</f>
        <v>10.136065155742122</v>
      </c>
      <c r="V47" s="24"/>
    </row>
    <row r="48" spans="2:21" ht="15">
      <c r="B48" s="27"/>
      <c r="C48" s="27"/>
      <c r="D48" s="24"/>
      <c r="U48" s="24"/>
    </row>
    <row r="49" spans="2:21" ht="15">
      <c r="B49" s="27"/>
      <c r="C49" s="27"/>
      <c r="D49" s="24">
        <f>D11+D23</f>
        <v>3151901</v>
      </c>
      <c r="U49" s="24">
        <f>U11+U23</f>
        <v>22192815</v>
      </c>
    </row>
    <row r="50" spans="2:21" ht="15">
      <c r="B50" s="27"/>
      <c r="C50" s="27"/>
      <c r="U50" s="24"/>
    </row>
    <row r="51" ht="14.25">
      <c r="U51" s="24"/>
    </row>
    <row r="52" ht="14.25">
      <c r="T52" s="24"/>
    </row>
  </sheetData>
  <sheetProtection/>
  <mergeCells count="22">
    <mergeCell ref="F7:F8"/>
    <mergeCell ref="E7:E8"/>
    <mergeCell ref="A6:A8"/>
    <mergeCell ref="B6:B8"/>
    <mergeCell ref="C7:C8"/>
    <mergeCell ref="D7:D8"/>
    <mergeCell ref="J7:J8"/>
    <mergeCell ref="R7:R8"/>
    <mergeCell ref="I7:I8"/>
    <mergeCell ref="G7:G8"/>
    <mergeCell ref="K7:K8"/>
    <mergeCell ref="L7:L8"/>
    <mergeCell ref="N7:N8"/>
    <mergeCell ref="H7:H8"/>
    <mergeCell ref="V6:V8"/>
    <mergeCell ref="M7:M8"/>
    <mergeCell ref="T6:T8"/>
    <mergeCell ref="P7:P8"/>
    <mergeCell ref="O7:O8"/>
    <mergeCell ref="U6:U8"/>
    <mergeCell ref="Q7:Q8"/>
    <mergeCell ref="S7:S8"/>
  </mergeCells>
  <conditionalFormatting sqref="V10:V38">
    <cfRule type="top10" priority="4" dxfId="1" stopIfTrue="1" rank="5"/>
  </conditionalFormatting>
  <conditionalFormatting sqref="V10:V38">
    <cfRule type="top10" priority="2" dxfId="1" stopIfTrue="1" rank="5" bottom="1"/>
    <cfRule type="top10" priority="3" dxfId="0" stopIfTrue="1" rank="5"/>
  </conditionalFormatting>
  <conditionalFormatting sqref="V10:V38">
    <cfRule type="top10" priority="1" dxfId="1" stopIfTrue="1" rank="5"/>
  </conditionalFormatting>
  <conditionalFormatting sqref="V42 V10:V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/>
  <pageMargins left="0.1968503937007874" right="0" top="0.6299212598425197" bottom="0.2362204724409449" header="0.5118110236220472" footer="0.5118110236220472"/>
  <pageSetup horizontalDpi="600" verticalDpi="600" orientation="landscape" paperSize="9" scale="64" r:id="rId1"/>
  <rowBreaks count="1" manualBreakCount="1">
    <brk id="45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view="pageBreakPreview" zoomScale="60"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45" sqref="V45"/>
    </sheetView>
  </sheetViews>
  <sheetFormatPr defaultColWidth="9.140625" defaultRowHeight="12.75"/>
  <cols>
    <col min="1" max="1" width="6.140625" style="2" customWidth="1"/>
    <col min="2" max="2" width="18.00390625" style="2" customWidth="1"/>
    <col min="3" max="3" width="5.7109375" style="2" customWidth="1"/>
    <col min="4" max="4" width="11.7109375" style="2" customWidth="1"/>
    <col min="5" max="5" width="10.140625" style="2" customWidth="1"/>
    <col min="6" max="6" width="11.8515625" style="2" customWidth="1"/>
    <col min="7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1.5742187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1.8515625" style="2" customWidth="1"/>
    <col min="23" max="23" width="10.8515625" style="2" customWidth="1"/>
    <col min="24" max="26" width="10.00390625" style="2" customWidth="1"/>
    <col min="27" max="27" width="12.7109375" style="2" customWidth="1"/>
    <col min="28" max="28" width="13.00390625" style="2" customWidth="1"/>
    <col min="29" max="29" width="10.57421875" style="2" customWidth="1"/>
    <col min="30" max="30" width="11.7109375" style="2" customWidth="1"/>
    <col min="31" max="31" width="13.421875" style="2" customWidth="1"/>
    <col min="32" max="32" width="13.8515625" style="2" customWidth="1"/>
    <col min="33" max="33" width="13.140625" style="2" customWidth="1"/>
    <col min="34" max="34" width="15.8515625" style="2" customWidth="1"/>
    <col min="35" max="35" width="14.140625" style="2" customWidth="1"/>
    <col min="36" max="36" width="11.28125" style="2" customWidth="1"/>
    <col min="37" max="37" width="15.57421875" style="2" customWidth="1"/>
    <col min="38" max="38" width="12.421875" style="2" bestFit="1" customWidth="1"/>
    <col min="39" max="39" width="11.28125" style="2" customWidth="1"/>
    <col min="40" max="16384" width="9.140625" style="2" customWidth="1"/>
  </cols>
  <sheetData>
    <row r="1" spans="5:28" ht="15">
      <c r="E1" s="14"/>
      <c r="AB1" s="91" t="s">
        <v>128</v>
      </c>
    </row>
    <row r="2" spans="2:7" ht="14.25">
      <c r="B2" s="2" t="str">
        <f>'W-Less 31.12.11'!B2</f>
        <v>No. 1-2(1)/Market Share/2011-CP&amp;M </v>
      </c>
      <c r="G2" s="2" t="str">
        <f>'T31.12.11'!H2</f>
        <v>Dated: 27th January 2012.</v>
      </c>
    </row>
    <row r="4" spans="2:3" ht="15">
      <c r="B4" s="91" t="s">
        <v>238</v>
      </c>
      <c r="C4" s="91"/>
    </row>
    <row r="5" spans="4:26" ht="14.25">
      <c r="D5" s="105">
        <v>1</v>
      </c>
      <c r="E5" s="105">
        <v>2</v>
      </c>
      <c r="F5" s="105"/>
      <c r="G5" s="105">
        <v>3</v>
      </c>
      <c r="H5" s="105"/>
      <c r="I5" s="105">
        <v>4</v>
      </c>
      <c r="J5" s="105"/>
      <c r="K5" s="105">
        <v>5</v>
      </c>
      <c r="L5" s="105"/>
      <c r="M5" s="105"/>
      <c r="N5" s="105">
        <v>6</v>
      </c>
      <c r="O5" s="105"/>
      <c r="P5" s="105"/>
      <c r="Q5" s="105"/>
      <c r="R5" s="105"/>
      <c r="S5" s="105">
        <v>7</v>
      </c>
      <c r="T5" s="105"/>
      <c r="U5" s="105"/>
      <c r="V5" s="105">
        <v>8</v>
      </c>
      <c r="W5" s="105">
        <v>9</v>
      </c>
      <c r="X5" s="105">
        <v>10</v>
      </c>
      <c r="Y5" s="105">
        <v>11</v>
      </c>
      <c r="Z5" s="105">
        <v>12</v>
      </c>
    </row>
    <row r="6" spans="1:32" ht="15">
      <c r="A6" s="441" t="s">
        <v>19</v>
      </c>
      <c r="B6" s="441" t="s">
        <v>20</v>
      </c>
      <c r="C6" s="53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13"/>
      <c r="Z6" s="13"/>
      <c r="AA6" s="495" t="s">
        <v>53</v>
      </c>
      <c r="AB6" s="499" t="s">
        <v>78</v>
      </c>
      <c r="AC6" s="506" t="s">
        <v>136</v>
      </c>
      <c r="AD6" s="505" t="s">
        <v>115</v>
      </c>
      <c r="AE6" s="505"/>
      <c r="AF6" s="505"/>
    </row>
    <row r="7" spans="1:32" ht="15.75" customHeight="1">
      <c r="A7" s="441"/>
      <c r="B7" s="441"/>
      <c r="C7" s="487" t="s">
        <v>134</v>
      </c>
      <c r="D7" s="502" t="s">
        <v>1</v>
      </c>
      <c r="E7" s="494" t="s">
        <v>2</v>
      </c>
      <c r="F7" s="495" t="s">
        <v>52</v>
      </c>
      <c r="G7" s="483" t="s">
        <v>54</v>
      </c>
      <c r="H7" s="230" t="s">
        <v>3</v>
      </c>
      <c r="I7" s="485" t="s">
        <v>126</v>
      </c>
      <c r="J7" s="226"/>
      <c r="K7" s="483" t="s">
        <v>55</v>
      </c>
      <c r="L7" s="226" t="s">
        <v>10</v>
      </c>
      <c r="M7" s="504" t="s">
        <v>14</v>
      </c>
      <c r="N7" s="483" t="s">
        <v>56</v>
      </c>
      <c r="O7" s="509" t="s">
        <v>11</v>
      </c>
      <c r="P7" s="510"/>
      <c r="Q7" s="510"/>
      <c r="R7" s="511"/>
      <c r="S7" s="485" t="s">
        <v>133</v>
      </c>
      <c r="T7" s="504" t="s">
        <v>13</v>
      </c>
      <c r="U7" s="504" t="s">
        <v>8</v>
      </c>
      <c r="V7" s="493" t="s">
        <v>160</v>
      </c>
      <c r="W7" s="493" t="s">
        <v>172</v>
      </c>
      <c r="X7" s="503" t="s">
        <v>161</v>
      </c>
      <c r="Y7" s="503" t="s">
        <v>171</v>
      </c>
      <c r="Z7" s="483" t="s">
        <v>96</v>
      </c>
      <c r="AA7" s="496"/>
      <c r="AB7" s="496"/>
      <c r="AC7" s="507"/>
      <c r="AD7" s="505"/>
      <c r="AE7" s="505"/>
      <c r="AF7" s="505"/>
    </row>
    <row r="8" spans="1:34" ht="30.75" customHeight="1">
      <c r="A8" s="441"/>
      <c r="B8" s="441"/>
      <c r="C8" s="488"/>
      <c r="D8" s="502"/>
      <c r="E8" s="494"/>
      <c r="F8" s="497"/>
      <c r="G8" s="484"/>
      <c r="H8" s="95" t="s">
        <v>87</v>
      </c>
      <c r="I8" s="484"/>
      <c r="J8" s="87" t="s">
        <v>123</v>
      </c>
      <c r="K8" s="484"/>
      <c r="L8" s="15" t="s">
        <v>4</v>
      </c>
      <c r="M8" s="483"/>
      <c r="N8" s="484"/>
      <c r="O8" s="15"/>
      <c r="P8" s="16" t="s">
        <v>12</v>
      </c>
      <c r="Q8" s="16" t="s">
        <v>7</v>
      </c>
      <c r="R8" s="87" t="s">
        <v>9</v>
      </c>
      <c r="S8" s="501"/>
      <c r="T8" s="483"/>
      <c r="U8" s="483"/>
      <c r="V8" s="494"/>
      <c r="W8" s="494"/>
      <c r="X8" s="504"/>
      <c r="Y8" s="504"/>
      <c r="Z8" s="484"/>
      <c r="AA8" s="497"/>
      <c r="AB8" s="497"/>
      <c r="AC8" s="508"/>
      <c r="AD8" s="62" t="s">
        <v>47</v>
      </c>
      <c r="AE8" s="53" t="s">
        <v>103</v>
      </c>
      <c r="AF8" s="53" t="s">
        <v>104</v>
      </c>
      <c r="AG8" s="2" t="s">
        <v>138</v>
      </c>
      <c r="AH8" s="105" t="s">
        <v>132</v>
      </c>
    </row>
    <row r="9" spans="1:35" ht="30.75" customHeight="1">
      <c r="A9" s="5">
        <v>1</v>
      </c>
      <c r="B9" s="6" t="s">
        <v>21</v>
      </c>
      <c r="C9" s="6"/>
      <c r="D9" s="26"/>
      <c r="E9" s="10"/>
      <c r="F9" s="8">
        <f>D9+E9</f>
        <v>0</v>
      </c>
      <c r="G9" s="10">
        <f>H9</f>
        <v>0</v>
      </c>
      <c r="H9" s="32"/>
      <c r="I9" s="8"/>
      <c r="J9" s="8"/>
      <c r="K9" s="9"/>
      <c r="L9" s="8"/>
      <c r="M9" s="9"/>
      <c r="N9" s="8"/>
      <c r="O9" s="82"/>
      <c r="P9" s="82"/>
      <c r="Q9" s="82"/>
      <c r="R9" s="251"/>
      <c r="S9" s="82">
        <f>T9+U9</f>
        <v>0</v>
      </c>
      <c r="T9" s="251"/>
      <c r="U9" s="251"/>
      <c r="V9" s="8"/>
      <c r="W9" s="8"/>
      <c r="X9" s="8"/>
      <c r="Y9" s="8"/>
      <c r="Z9" s="8"/>
      <c r="AA9" s="40">
        <f>G9+I9+K9+N9+S9+V9+W9+X9+Y9+Z9</f>
        <v>0</v>
      </c>
      <c r="AB9" s="41">
        <f aca="true" t="shared" si="0" ref="AB9:AB34">AA9+F9</f>
        <v>0</v>
      </c>
      <c r="AC9" s="66"/>
      <c r="AD9" s="56">
        <f>AE9+AF9</f>
        <v>203072</v>
      </c>
      <c r="AE9" s="43">
        <v>114190</v>
      </c>
      <c r="AF9" s="43">
        <v>88882</v>
      </c>
      <c r="AH9" s="120">
        <v>203072</v>
      </c>
      <c r="AI9" s="2">
        <v>105270</v>
      </c>
    </row>
    <row r="10" spans="1:38" ht="13.5" customHeight="1">
      <c r="A10" s="5">
        <v>2</v>
      </c>
      <c r="B10" s="6" t="s">
        <v>22</v>
      </c>
      <c r="C10" s="100">
        <v>3</v>
      </c>
      <c r="D10" s="82">
        <f>AD10</f>
        <v>8605785</v>
      </c>
      <c r="E10" s="8"/>
      <c r="F10" s="8">
        <f>D10+E10</f>
        <v>8605785</v>
      </c>
      <c r="G10" s="252">
        <f aca="true" t="shared" si="1" ref="G10:G37">H10</f>
        <v>17799477</v>
      </c>
      <c r="H10" s="120">
        <v>17799477</v>
      </c>
      <c r="I10" s="8">
        <f>J10</f>
        <v>7057478</v>
      </c>
      <c r="J10" s="32">
        <v>7057478</v>
      </c>
      <c r="K10" s="8">
        <f>L10+M10</f>
        <v>1902133</v>
      </c>
      <c r="L10" s="32">
        <v>1902133</v>
      </c>
      <c r="M10" s="8"/>
      <c r="N10" s="99">
        <f aca="true" t="shared" si="2" ref="N10:N34">O10+P10+Q10</f>
        <v>9502047</v>
      </c>
      <c r="O10" s="32">
        <v>9502047</v>
      </c>
      <c r="P10" s="82"/>
      <c r="Q10" s="82"/>
      <c r="R10" s="82"/>
      <c r="S10" s="82">
        <f aca="true" t="shared" si="3" ref="S10:S37">T10+U10</f>
        <v>0</v>
      </c>
      <c r="T10" s="82"/>
      <c r="U10" s="82"/>
      <c r="V10" s="8">
        <v>2823204</v>
      </c>
      <c r="W10" s="8">
        <v>10941</v>
      </c>
      <c r="X10" s="8"/>
      <c r="Y10" s="8">
        <v>33681</v>
      </c>
      <c r="Z10" s="8"/>
      <c r="AA10" s="40">
        <f aca="true" t="shared" si="4" ref="AA10:AA37">G10+I10+K10+N10+S10+V10+W10+X10+Y10+Z10</f>
        <v>39128961</v>
      </c>
      <c r="AB10" s="41">
        <f t="shared" si="0"/>
        <v>47734746</v>
      </c>
      <c r="AC10" s="176">
        <f>(D10)/AB10*100</f>
        <v>18.028345641558456</v>
      </c>
      <c r="AD10" s="56">
        <f aca="true" t="shared" si="5" ref="AD10:AD34">AE10+AF10</f>
        <v>8605785</v>
      </c>
      <c r="AE10" s="43">
        <v>4099618</v>
      </c>
      <c r="AF10" s="43">
        <v>4506167</v>
      </c>
      <c r="AH10" s="195">
        <v>8605785</v>
      </c>
      <c r="AI10" s="2">
        <v>4078007</v>
      </c>
      <c r="AK10" s="2">
        <v>7694250</v>
      </c>
      <c r="AL10" s="24">
        <f>AK10-S10</f>
        <v>7694250</v>
      </c>
    </row>
    <row r="11" spans="1:38" ht="16.5" customHeight="1">
      <c r="A11" s="5">
        <v>3</v>
      </c>
      <c r="B11" s="6" t="s">
        <v>23</v>
      </c>
      <c r="C11" s="100">
        <v>5</v>
      </c>
      <c r="D11" s="82">
        <f>AD11</f>
        <v>1493374</v>
      </c>
      <c r="E11" s="8"/>
      <c r="F11" s="8">
        <f aca="true" t="shared" si="6" ref="F11:F37">D11+E11</f>
        <v>1493374</v>
      </c>
      <c r="G11" s="252">
        <f t="shared" si="1"/>
        <v>3535202</v>
      </c>
      <c r="H11" s="32">
        <v>3535202</v>
      </c>
      <c r="I11" s="99">
        <f>J11</f>
        <v>1923161</v>
      </c>
      <c r="J11" s="32">
        <v>1923161</v>
      </c>
      <c r="K11" s="99">
        <f aca="true" t="shared" si="7" ref="K11:K38">L11+M11</f>
        <v>3704780</v>
      </c>
      <c r="L11" s="8"/>
      <c r="M11" s="32">
        <v>3704780</v>
      </c>
      <c r="N11" s="8">
        <f t="shared" si="2"/>
        <v>305312</v>
      </c>
      <c r="O11" s="32">
        <v>305312</v>
      </c>
      <c r="P11" s="82"/>
      <c r="Q11" s="82"/>
      <c r="R11" s="82"/>
      <c r="S11" s="109">
        <f>T11+U11</f>
        <v>2593318</v>
      </c>
      <c r="T11" s="32">
        <v>2593318</v>
      </c>
      <c r="U11" s="82"/>
      <c r="V11" s="8">
        <v>94</v>
      </c>
      <c r="W11" s="8"/>
      <c r="X11" s="8">
        <v>89789</v>
      </c>
      <c r="Y11" s="8"/>
      <c r="Z11" s="8">
        <v>325</v>
      </c>
      <c r="AA11" s="40">
        <f t="shared" si="4"/>
        <v>12151981</v>
      </c>
      <c r="AB11" s="41">
        <f t="shared" si="0"/>
        <v>13645355</v>
      </c>
      <c r="AC11" s="176">
        <f>(D11)/AB11*100</f>
        <v>10.94419309721147</v>
      </c>
      <c r="AD11" s="56">
        <f t="shared" si="5"/>
        <v>1493374</v>
      </c>
      <c r="AE11" s="43">
        <v>1024144</v>
      </c>
      <c r="AF11" s="43">
        <v>469230</v>
      </c>
      <c r="AH11" s="195">
        <v>1493374</v>
      </c>
      <c r="AI11" s="2">
        <v>1009899</v>
      </c>
      <c r="AK11" s="2">
        <v>1880216</v>
      </c>
      <c r="AL11" s="24">
        <f aca="true" t="shared" si="8" ref="AL11:AL37">AK11-S11</f>
        <v>-713102</v>
      </c>
    </row>
    <row r="12" spans="1:38" ht="15">
      <c r="A12" s="5">
        <v>4</v>
      </c>
      <c r="B12" s="6" t="s">
        <v>24</v>
      </c>
      <c r="C12" s="100">
        <v>4</v>
      </c>
      <c r="D12" s="82">
        <f>AD12+AD18</f>
        <v>5627274</v>
      </c>
      <c r="E12" s="8"/>
      <c r="F12" s="8">
        <f t="shared" si="6"/>
        <v>5627274</v>
      </c>
      <c r="G12" s="252">
        <f t="shared" si="1"/>
        <v>16717806</v>
      </c>
      <c r="H12" s="32">
        <v>16717806</v>
      </c>
      <c r="I12" s="99">
        <f aca="true" t="shared" si="9" ref="I12:I37">J12</f>
        <v>5708731</v>
      </c>
      <c r="J12" s="32">
        <v>5708731</v>
      </c>
      <c r="K12" s="8">
        <f t="shared" si="7"/>
        <v>5014778</v>
      </c>
      <c r="L12" s="8"/>
      <c r="M12" s="32">
        <v>5014778</v>
      </c>
      <c r="N12" s="8">
        <f t="shared" si="2"/>
        <v>5315012</v>
      </c>
      <c r="O12" s="32">
        <v>5315012</v>
      </c>
      <c r="P12" s="82"/>
      <c r="Q12" s="82"/>
      <c r="R12" s="82"/>
      <c r="S12" s="109">
        <f>T12+U12</f>
        <v>5804597</v>
      </c>
      <c r="T12" s="32">
        <v>5804597</v>
      </c>
      <c r="U12" s="82"/>
      <c r="V12" s="8">
        <v>4204457</v>
      </c>
      <c r="W12" s="8">
        <v>20515</v>
      </c>
      <c r="X12" s="8">
        <v>2059787</v>
      </c>
      <c r="Y12" s="8">
        <v>40221</v>
      </c>
      <c r="Z12" s="8">
        <v>324</v>
      </c>
      <c r="AA12" s="40">
        <f t="shared" si="4"/>
        <v>44886228</v>
      </c>
      <c r="AB12" s="41">
        <f t="shared" si="0"/>
        <v>50513502</v>
      </c>
      <c r="AC12" s="176">
        <f>(D12)/AB12*100</f>
        <v>11.140138333707293</v>
      </c>
      <c r="AD12" s="56">
        <f t="shared" si="5"/>
        <v>4073523</v>
      </c>
      <c r="AE12" s="43">
        <v>2746062</v>
      </c>
      <c r="AF12" s="43">
        <v>1327461</v>
      </c>
      <c r="AH12" s="195">
        <v>4073523</v>
      </c>
      <c r="AI12" s="2">
        <v>3092531</v>
      </c>
      <c r="AK12" s="2">
        <v>7175844</v>
      </c>
      <c r="AL12" s="24">
        <f t="shared" si="8"/>
        <v>1371247</v>
      </c>
    </row>
    <row r="13" spans="1:38" ht="14.25">
      <c r="A13" s="5">
        <v>5</v>
      </c>
      <c r="B13" s="6" t="s">
        <v>25</v>
      </c>
      <c r="C13" s="100"/>
      <c r="D13" s="82"/>
      <c r="E13" s="8"/>
      <c r="F13" s="8">
        <f t="shared" si="6"/>
        <v>0</v>
      </c>
      <c r="G13" s="10">
        <f t="shared" si="1"/>
        <v>0</v>
      </c>
      <c r="H13" s="32"/>
      <c r="I13" s="8">
        <f t="shared" si="9"/>
        <v>0</v>
      </c>
      <c r="J13" s="32"/>
      <c r="K13" s="8">
        <f t="shared" si="7"/>
        <v>0</v>
      </c>
      <c r="L13" s="8"/>
      <c r="M13" s="8"/>
      <c r="N13" s="8">
        <f t="shared" si="2"/>
        <v>0</v>
      </c>
      <c r="O13" s="82"/>
      <c r="P13" s="82"/>
      <c r="Q13" s="82"/>
      <c r="R13" s="82"/>
      <c r="S13" s="82">
        <f t="shared" si="3"/>
        <v>0</v>
      </c>
      <c r="T13" s="82"/>
      <c r="U13" s="82"/>
      <c r="V13" s="8"/>
      <c r="W13" s="8"/>
      <c r="X13" s="8"/>
      <c r="Y13" s="8"/>
      <c r="Z13" s="8"/>
      <c r="AA13" s="40">
        <f t="shared" si="4"/>
        <v>0</v>
      </c>
      <c r="AB13" s="41">
        <f t="shared" si="0"/>
        <v>0</v>
      </c>
      <c r="AC13" s="176"/>
      <c r="AD13" s="56">
        <f t="shared" si="5"/>
        <v>1257703</v>
      </c>
      <c r="AE13" s="43">
        <v>843277</v>
      </c>
      <c r="AF13" s="43">
        <v>414426</v>
      </c>
      <c r="AH13" s="120">
        <v>1257703</v>
      </c>
      <c r="AI13" s="2">
        <v>885595</v>
      </c>
      <c r="AL13" s="24">
        <f t="shared" si="8"/>
        <v>0</v>
      </c>
    </row>
    <row r="14" spans="1:38" ht="15">
      <c r="A14" s="5">
        <v>6</v>
      </c>
      <c r="B14" s="6" t="s">
        <v>26</v>
      </c>
      <c r="C14" s="100">
        <v>4</v>
      </c>
      <c r="D14" s="82">
        <f>AD14</f>
        <v>3827939</v>
      </c>
      <c r="E14" s="8"/>
      <c r="F14" s="8">
        <f t="shared" si="6"/>
        <v>3827939</v>
      </c>
      <c r="G14" s="252">
        <f t="shared" si="1"/>
        <v>6803860</v>
      </c>
      <c r="H14" s="32">
        <v>6803860</v>
      </c>
      <c r="I14" s="99">
        <f t="shared" si="9"/>
        <v>15602586</v>
      </c>
      <c r="J14" s="32">
        <v>15602586</v>
      </c>
      <c r="K14" s="8">
        <f t="shared" si="7"/>
        <v>588260</v>
      </c>
      <c r="L14" s="32">
        <v>588260</v>
      </c>
      <c r="M14" s="8"/>
      <c r="N14" s="99">
        <f t="shared" si="2"/>
        <v>7652235</v>
      </c>
      <c r="O14" s="32">
        <v>7652235</v>
      </c>
      <c r="P14" s="82"/>
      <c r="Q14" s="82"/>
      <c r="R14" s="82"/>
      <c r="S14" s="82">
        <f t="shared" si="3"/>
        <v>0</v>
      </c>
      <c r="T14" s="82"/>
      <c r="U14" s="82"/>
      <c r="V14" s="8">
        <v>3054752</v>
      </c>
      <c r="W14" s="8">
        <v>1149514</v>
      </c>
      <c r="X14" s="8"/>
      <c r="Y14" s="8">
        <v>31457</v>
      </c>
      <c r="Z14" s="8">
        <v>69</v>
      </c>
      <c r="AA14" s="40">
        <f>G14+I14+K14+N14+S14+V14+W14+X14+Y14+Z14</f>
        <v>34882733</v>
      </c>
      <c r="AB14" s="41">
        <f t="shared" si="0"/>
        <v>38710672</v>
      </c>
      <c r="AC14" s="176">
        <f>(D14)/AB14*100</f>
        <v>9.888588345870101</v>
      </c>
      <c r="AD14" s="56">
        <f t="shared" si="5"/>
        <v>3827939</v>
      </c>
      <c r="AE14" s="43">
        <v>2488162</v>
      </c>
      <c r="AF14" s="43">
        <v>1339777</v>
      </c>
      <c r="AH14" s="195">
        <v>3827939</v>
      </c>
      <c r="AI14" s="2">
        <v>2777067</v>
      </c>
      <c r="AK14" s="2">
        <v>6216728</v>
      </c>
      <c r="AL14" s="24">
        <f t="shared" si="8"/>
        <v>6216728</v>
      </c>
    </row>
    <row r="15" spans="1:38" ht="15">
      <c r="A15" s="5">
        <v>7</v>
      </c>
      <c r="B15" s="6" t="s">
        <v>27</v>
      </c>
      <c r="C15" s="100">
        <v>3</v>
      </c>
      <c r="D15" s="82">
        <f>AD15</f>
        <v>2901815</v>
      </c>
      <c r="E15" s="8"/>
      <c r="F15" s="8">
        <f t="shared" si="6"/>
        <v>2901815</v>
      </c>
      <c r="G15" s="10">
        <f t="shared" si="1"/>
        <v>2272637</v>
      </c>
      <c r="H15" s="32">
        <v>2272637</v>
      </c>
      <c r="I15" s="99">
        <f t="shared" si="9"/>
        <v>4318417</v>
      </c>
      <c r="J15" s="32">
        <v>4318417</v>
      </c>
      <c r="K15" s="8">
        <f t="shared" si="7"/>
        <v>557768</v>
      </c>
      <c r="L15" s="32">
        <v>557768</v>
      </c>
      <c r="M15" s="8"/>
      <c r="N15" s="99">
        <f t="shared" si="2"/>
        <v>3404573</v>
      </c>
      <c r="O15" s="82"/>
      <c r="P15" s="32">
        <v>3404573</v>
      </c>
      <c r="Q15" s="82"/>
      <c r="R15" s="82"/>
      <c r="S15" s="82">
        <f t="shared" si="3"/>
        <v>0</v>
      </c>
      <c r="T15" s="82"/>
      <c r="U15" s="82"/>
      <c r="V15" s="8">
        <v>165</v>
      </c>
      <c r="W15" s="8">
        <v>773634</v>
      </c>
      <c r="X15" s="8"/>
      <c r="Y15" s="8">
        <v>14177</v>
      </c>
      <c r="Z15" s="8">
        <v>95</v>
      </c>
      <c r="AA15" s="40">
        <f t="shared" si="4"/>
        <v>11341466</v>
      </c>
      <c r="AB15" s="41">
        <f t="shared" si="0"/>
        <v>14243281</v>
      </c>
      <c r="AC15" s="176">
        <f>(D15)/AB15*100</f>
        <v>20.373220187118406</v>
      </c>
      <c r="AD15" s="56">
        <f t="shared" si="5"/>
        <v>2901815</v>
      </c>
      <c r="AE15" s="43">
        <v>1095021</v>
      </c>
      <c r="AF15" s="43">
        <v>1806794</v>
      </c>
      <c r="AH15" s="195">
        <v>2901815</v>
      </c>
      <c r="AI15" s="2">
        <v>2286362</v>
      </c>
      <c r="AJ15" s="24"/>
      <c r="AK15" s="24">
        <v>2721227</v>
      </c>
      <c r="AL15" s="24">
        <f t="shared" si="8"/>
        <v>2721227</v>
      </c>
    </row>
    <row r="16" spans="1:38" ht="15">
      <c r="A16" s="5">
        <v>8</v>
      </c>
      <c r="B16" s="6" t="s">
        <v>97</v>
      </c>
      <c r="C16" s="100">
        <v>2</v>
      </c>
      <c r="D16" s="82">
        <f>AD16</f>
        <v>1650694</v>
      </c>
      <c r="E16" s="8"/>
      <c r="F16" s="8">
        <f t="shared" si="6"/>
        <v>1650694</v>
      </c>
      <c r="G16" s="252">
        <f t="shared" si="1"/>
        <v>1774268</v>
      </c>
      <c r="H16" s="32">
        <v>1774268</v>
      </c>
      <c r="I16" s="8">
        <f t="shared" si="9"/>
        <v>419262</v>
      </c>
      <c r="J16" s="32">
        <v>419262</v>
      </c>
      <c r="K16" s="8">
        <f t="shared" si="7"/>
        <v>682359</v>
      </c>
      <c r="L16" s="8"/>
      <c r="M16" s="32">
        <v>682359</v>
      </c>
      <c r="N16" s="8">
        <f t="shared" si="2"/>
        <v>428431</v>
      </c>
      <c r="O16" s="82"/>
      <c r="P16" s="82"/>
      <c r="Q16" s="32">
        <v>428431</v>
      </c>
      <c r="R16" s="82"/>
      <c r="S16" s="82">
        <f>T16+U16</f>
        <v>1575864</v>
      </c>
      <c r="T16" s="32">
        <v>1575864</v>
      </c>
      <c r="U16" s="82"/>
      <c r="V16" s="8">
        <v>61</v>
      </c>
      <c r="W16" s="8">
        <v>78588</v>
      </c>
      <c r="X16" s="8">
        <v>457963</v>
      </c>
      <c r="Y16" s="8"/>
      <c r="Z16" s="8"/>
      <c r="AA16" s="40">
        <f t="shared" si="4"/>
        <v>5416796</v>
      </c>
      <c r="AB16" s="41">
        <f t="shared" si="0"/>
        <v>7067490</v>
      </c>
      <c r="AC16" s="176">
        <f>(D16)/AB16*100</f>
        <v>23.356156145958465</v>
      </c>
      <c r="AD16" s="56">
        <f t="shared" si="5"/>
        <v>1650694</v>
      </c>
      <c r="AE16" s="43">
        <v>653575</v>
      </c>
      <c r="AF16" s="43">
        <v>997119</v>
      </c>
      <c r="AH16" s="195">
        <v>1650694</v>
      </c>
      <c r="AI16" s="24">
        <v>1156410</v>
      </c>
      <c r="AJ16" s="24"/>
      <c r="AK16" s="2">
        <v>1220916</v>
      </c>
      <c r="AL16" s="24">
        <f t="shared" si="8"/>
        <v>-354948</v>
      </c>
    </row>
    <row r="17" spans="1:38" ht="15">
      <c r="A17" s="5">
        <v>9</v>
      </c>
      <c r="B17" s="6" t="s">
        <v>98</v>
      </c>
      <c r="C17" s="100">
        <v>3</v>
      </c>
      <c r="D17" s="82">
        <f>AD17</f>
        <v>912294</v>
      </c>
      <c r="E17" s="8"/>
      <c r="F17" s="8">
        <f t="shared" si="6"/>
        <v>912294</v>
      </c>
      <c r="G17" s="252">
        <f t="shared" si="1"/>
        <v>2012929</v>
      </c>
      <c r="H17" s="32">
        <v>2012929</v>
      </c>
      <c r="I17" s="8">
        <f t="shared" si="9"/>
        <v>672276</v>
      </c>
      <c r="J17" s="32">
        <v>672276</v>
      </c>
      <c r="K17" s="99">
        <f t="shared" si="7"/>
        <v>1540464</v>
      </c>
      <c r="L17" s="8"/>
      <c r="M17" s="32">
        <v>1540464</v>
      </c>
      <c r="N17" s="8">
        <f t="shared" si="2"/>
        <v>157225</v>
      </c>
      <c r="O17" s="32">
        <v>157225</v>
      </c>
      <c r="P17" s="82"/>
      <c r="Q17" s="82"/>
      <c r="R17" s="82"/>
      <c r="S17" s="82">
        <f t="shared" si="3"/>
        <v>0</v>
      </c>
      <c r="T17" s="82"/>
      <c r="U17" s="82"/>
      <c r="V17" s="8">
        <v>23</v>
      </c>
      <c r="W17" s="8"/>
      <c r="X17" s="8"/>
      <c r="Y17" s="8"/>
      <c r="Z17" s="8"/>
      <c r="AA17" s="40">
        <f t="shared" si="4"/>
        <v>4382917</v>
      </c>
      <c r="AB17" s="41">
        <f t="shared" si="0"/>
        <v>5295211</v>
      </c>
      <c r="AC17" s="176">
        <f>(D17)/AB17*100</f>
        <v>17.228661898458814</v>
      </c>
      <c r="AD17" s="56">
        <f t="shared" si="5"/>
        <v>912294</v>
      </c>
      <c r="AE17" s="43">
        <v>825632</v>
      </c>
      <c r="AF17" s="43">
        <v>86662</v>
      </c>
      <c r="AH17" s="195">
        <v>912294</v>
      </c>
      <c r="AI17" s="24">
        <v>898433</v>
      </c>
      <c r="AK17" s="24">
        <v>322331</v>
      </c>
      <c r="AL17" s="24">
        <f t="shared" si="8"/>
        <v>322331</v>
      </c>
    </row>
    <row r="18" spans="1:38" ht="14.25">
      <c r="A18" s="5">
        <v>10</v>
      </c>
      <c r="B18" s="6" t="s">
        <v>30</v>
      </c>
      <c r="C18" s="100"/>
      <c r="D18" s="82"/>
      <c r="E18" s="8"/>
      <c r="F18" s="8">
        <f t="shared" si="6"/>
        <v>0</v>
      </c>
      <c r="G18" s="10">
        <f t="shared" si="1"/>
        <v>0</v>
      </c>
      <c r="H18" s="32"/>
      <c r="I18" s="8">
        <f t="shared" si="9"/>
        <v>0</v>
      </c>
      <c r="J18" s="32"/>
      <c r="K18" s="8">
        <f t="shared" si="7"/>
        <v>0</v>
      </c>
      <c r="L18" s="8"/>
      <c r="M18" s="8"/>
      <c r="N18" s="8">
        <f t="shared" si="2"/>
        <v>0</v>
      </c>
      <c r="O18" s="82"/>
      <c r="P18" s="82"/>
      <c r="Q18" s="82"/>
      <c r="R18" s="82"/>
      <c r="S18" s="82">
        <f t="shared" si="3"/>
        <v>0</v>
      </c>
      <c r="T18" s="82"/>
      <c r="U18" s="82"/>
      <c r="V18" s="8"/>
      <c r="W18" s="8"/>
      <c r="X18" s="8"/>
      <c r="Y18" s="8"/>
      <c r="Z18" s="8"/>
      <c r="AA18" s="40">
        <f t="shared" si="4"/>
        <v>0</v>
      </c>
      <c r="AB18" s="41">
        <f t="shared" si="0"/>
        <v>0</v>
      </c>
      <c r="AC18" s="176"/>
      <c r="AD18" s="56">
        <f t="shared" si="5"/>
        <v>1553751</v>
      </c>
      <c r="AE18" s="43">
        <v>1107062</v>
      </c>
      <c r="AF18" s="43">
        <v>446689</v>
      </c>
      <c r="AH18" s="120">
        <v>1553751</v>
      </c>
      <c r="AI18" s="2">
        <v>1073097</v>
      </c>
      <c r="AL18" s="24">
        <f t="shared" si="8"/>
        <v>0</v>
      </c>
    </row>
    <row r="19" spans="1:38" ht="15">
      <c r="A19" s="5">
        <v>11</v>
      </c>
      <c r="B19" s="6" t="s">
        <v>31</v>
      </c>
      <c r="C19" s="100">
        <v>3</v>
      </c>
      <c r="D19" s="82">
        <f>AD19</f>
        <v>6178981</v>
      </c>
      <c r="E19" s="8"/>
      <c r="F19" s="8">
        <f t="shared" si="6"/>
        <v>6178981</v>
      </c>
      <c r="G19" s="252">
        <f t="shared" si="1"/>
        <v>15247038</v>
      </c>
      <c r="H19" s="32">
        <v>15247038</v>
      </c>
      <c r="I19" s="99">
        <f t="shared" si="9"/>
        <v>6592047</v>
      </c>
      <c r="J19" s="32">
        <v>6592047</v>
      </c>
      <c r="K19" s="8">
        <f t="shared" si="7"/>
        <v>1709850</v>
      </c>
      <c r="L19" s="32">
        <v>1709850</v>
      </c>
      <c r="M19" s="8"/>
      <c r="N19" s="8">
        <f>R19</f>
        <v>5353391</v>
      </c>
      <c r="O19" s="82"/>
      <c r="P19" s="82"/>
      <c r="Q19" s="82"/>
      <c r="R19" s="32">
        <v>5353391</v>
      </c>
      <c r="S19" s="82">
        <f t="shared" si="3"/>
        <v>0</v>
      </c>
      <c r="T19" s="82"/>
      <c r="U19" s="82"/>
      <c r="V19" s="8">
        <v>1572226</v>
      </c>
      <c r="W19" s="8">
        <v>11946</v>
      </c>
      <c r="X19" s="8"/>
      <c r="Y19" s="8">
        <v>27844</v>
      </c>
      <c r="Z19" s="8">
        <v>521</v>
      </c>
      <c r="AA19" s="40">
        <f t="shared" si="4"/>
        <v>30514863</v>
      </c>
      <c r="AB19" s="41">
        <f t="shared" si="0"/>
        <v>36693844</v>
      </c>
      <c r="AC19" s="176">
        <f>(D19)/AB19*100</f>
        <v>16.839285085530967</v>
      </c>
      <c r="AD19" s="56">
        <f t="shared" si="5"/>
        <v>6178981</v>
      </c>
      <c r="AE19" s="43">
        <v>5243753</v>
      </c>
      <c r="AF19" s="43">
        <v>935228</v>
      </c>
      <c r="AH19" s="195">
        <v>6178981</v>
      </c>
      <c r="AI19" s="24">
        <v>3143061</v>
      </c>
      <c r="AK19" s="24">
        <v>6393570</v>
      </c>
      <c r="AL19" s="24">
        <f t="shared" si="8"/>
        <v>6393570</v>
      </c>
    </row>
    <row r="20" spans="1:38" ht="15">
      <c r="A20" s="5">
        <v>12</v>
      </c>
      <c r="B20" s="6" t="s">
        <v>32</v>
      </c>
      <c r="C20" s="100">
        <v>2</v>
      </c>
      <c r="D20" s="82">
        <f>AD20</f>
        <v>6467952</v>
      </c>
      <c r="E20" s="8"/>
      <c r="F20" s="8">
        <f t="shared" si="6"/>
        <v>6467952</v>
      </c>
      <c r="G20" s="10">
        <f>H20</f>
        <v>3499504</v>
      </c>
      <c r="H20" s="32">
        <v>3499504</v>
      </c>
      <c r="I20" s="8">
        <f t="shared" si="9"/>
        <v>5809868</v>
      </c>
      <c r="J20" s="32">
        <v>5809868</v>
      </c>
      <c r="K20" s="8">
        <f t="shared" si="7"/>
        <v>2451546</v>
      </c>
      <c r="L20" s="8"/>
      <c r="M20" s="32">
        <v>2451546</v>
      </c>
      <c r="N20" s="99">
        <f t="shared" si="2"/>
        <v>7424470</v>
      </c>
      <c r="O20" s="82"/>
      <c r="P20" s="32">
        <v>7424470</v>
      </c>
      <c r="Q20" s="82"/>
      <c r="R20" s="82"/>
      <c r="S20" s="82">
        <f t="shared" si="3"/>
        <v>0</v>
      </c>
      <c r="T20" s="82"/>
      <c r="U20" s="82"/>
      <c r="V20" s="8">
        <v>719519</v>
      </c>
      <c r="W20" s="8">
        <v>247419</v>
      </c>
      <c r="X20" s="8"/>
      <c r="Y20" s="8">
        <v>12246</v>
      </c>
      <c r="Z20" s="8"/>
      <c r="AA20" s="40">
        <f t="shared" si="4"/>
        <v>20164572</v>
      </c>
      <c r="AB20" s="41">
        <f t="shared" si="0"/>
        <v>26632524</v>
      </c>
      <c r="AC20" s="176">
        <f>(D20)/AB20*100</f>
        <v>24.285914470592424</v>
      </c>
      <c r="AD20" s="56">
        <f t="shared" si="5"/>
        <v>6467952</v>
      </c>
      <c r="AE20" s="43">
        <v>3818394</v>
      </c>
      <c r="AF20" s="43">
        <v>2649558</v>
      </c>
      <c r="AH20" s="195">
        <v>6467952</v>
      </c>
      <c r="AI20" s="2">
        <v>3438993</v>
      </c>
      <c r="AK20" s="2">
        <v>3615118</v>
      </c>
      <c r="AL20" s="24">
        <f t="shared" si="8"/>
        <v>3615118</v>
      </c>
    </row>
    <row r="21" spans="1:38" ht="15">
      <c r="A21" s="5">
        <v>13</v>
      </c>
      <c r="B21" s="6" t="s">
        <v>99</v>
      </c>
      <c r="C21" s="100">
        <v>4</v>
      </c>
      <c r="D21" s="82">
        <f>AD21+AD13</f>
        <v>4277809</v>
      </c>
      <c r="E21" s="8"/>
      <c r="F21" s="8">
        <f t="shared" si="6"/>
        <v>4277809</v>
      </c>
      <c r="G21" s="252">
        <f t="shared" si="1"/>
        <v>9594351</v>
      </c>
      <c r="H21" s="32">
        <v>9594351</v>
      </c>
      <c r="I21" s="8">
        <f t="shared" si="9"/>
        <v>3689068</v>
      </c>
      <c r="J21" s="32">
        <v>3689068</v>
      </c>
      <c r="K21" s="8">
        <f t="shared" si="7"/>
        <v>800335</v>
      </c>
      <c r="L21" s="32">
        <v>800335</v>
      </c>
      <c r="M21" s="8"/>
      <c r="N21" s="99">
        <f t="shared" si="2"/>
        <v>13149755</v>
      </c>
      <c r="O21" s="32">
        <v>13149755</v>
      </c>
      <c r="P21" s="82"/>
      <c r="Q21" s="82"/>
      <c r="R21" s="82"/>
      <c r="S21" s="109">
        <f>T21+U21</f>
        <v>7904303</v>
      </c>
      <c r="T21" s="32">
        <v>7904303</v>
      </c>
      <c r="U21" s="82"/>
      <c r="V21" s="8">
        <v>769</v>
      </c>
      <c r="W21" s="8">
        <v>1062933</v>
      </c>
      <c r="X21" s="8"/>
      <c r="Y21" s="8">
        <v>73767</v>
      </c>
      <c r="Z21" s="8">
        <v>220</v>
      </c>
      <c r="AA21" s="40">
        <f t="shared" si="4"/>
        <v>36275501</v>
      </c>
      <c r="AB21" s="41">
        <f t="shared" si="0"/>
        <v>40553310</v>
      </c>
      <c r="AC21" s="176">
        <f>(D21)/AB21*100</f>
        <v>10.548606266664793</v>
      </c>
      <c r="AD21" s="56">
        <f t="shared" si="5"/>
        <v>3020106</v>
      </c>
      <c r="AE21" s="43">
        <v>2105266</v>
      </c>
      <c r="AF21" s="43">
        <v>914840</v>
      </c>
      <c r="AH21" s="195">
        <v>3020106</v>
      </c>
      <c r="AI21" s="2">
        <v>2094151</v>
      </c>
      <c r="AK21" s="2">
        <v>9032056</v>
      </c>
      <c r="AL21" s="24">
        <f t="shared" si="8"/>
        <v>1127753</v>
      </c>
    </row>
    <row r="22" spans="1:38" ht="15">
      <c r="A22" s="5">
        <v>14</v>
      </c>
      <c r="B22" s="6" t="s">
        <v>34</v>
      </c>
      <c r="C22" s="100">
        <v>4</v>
      </c>
      <c r="D22" s="82">
        <f>AD22</f>
        <v>5689187</v>
      </c>
      <c r="E22" s="8"/>
      <c r="F22" s="8">
        <f t="shared" si="6"/>
        <v>5689187</v>
      </c>
      <c r="G22" s="252">
        <f t="shared" si="1"/>
        <v>9314783</v>
      </c>
      <c r="H22" s="32">
        <v>9314783</v>
      </c>
      <c r="I22" s="99">
        <f t="shared" si="9"/>
        <v>12564117</v>
      </c>
      <c r="J22" s="32">
        <v>12564117</v>
      </c>
      <c r="K22" s="8">
        <f t="shared" si="7"/>
        <v>1194827</v>
      </c>
      <c r="L22" s="32">
        <v>1194827</v>
      </c>
      <c r="M22" s="8"/>
      <c r="N22" s="99">
        <f t="shared" si="2"/>
        <v>14847286</v>
      </c>
      <c r="O22" s="32">
        <v>14847286</v>
      </c>
      <c r="P22" s="82"/>
      <c r="Q22" s="82"/>
      <c r="R22" s="82"/>
      <c r="S22" s="82">
        <f t="shared" si="3"/>
        <v>0</v>
      </c>
      <c r="T22" s="82"/>
      <c r="U22" s="82"/>
      <c r="V22" s="8">
        <v>3865221</v>
      </c>
      <c r="W22" s="8">
        <v>13739</v>
      </c>
      <c r="X22" s="8"/>
      <c r="Y22" s="8">
        <v>33768</v>
      </c>
      <c r="Z22" s="8">
        <v>325</v>
      </c>
      <c r="AA22" s="40">
        <f t="shared" si="4"/>
        <v>41834066</v>
      </c>
      <c r="AB22" s="41">
        <f t="shared" si="0"/>
        <v>47523253</v>
      </c>
      <c r="AC22" s="176">
        <f>(D22)/AB22*100</f>
        <v>11.971375360184203</v>
      </c>
      <c r="AD22" s="56">
        <f t="shared" si="5"/>
        <v>5689187</v>
      </c>
      <c r="AE22" s="43">
        <v>3669686</v>
      </c>
      <c r="AF22" s="43">
        <v>2019501</v>
      </c>
      <c r="AH22" s="195">
        <v>5689187</v>
      </c>
      <c r="AI22" s="24">
        <v>4213244</v>
      </c>
      <c r="AK22" s="2">
        <v>7772003</v>
      </c>
      <c r="AL22" s="24">
        <f t="shared" si="8"/>
        <v>7772003</v>
      </c>
    </row>
    <row r="23" spans="1:38" ht="15">
      <c r="A23" s="5">
        <v>15</v>
      </c>
      <c r="B23" s="6" t="s">
        <v>35</v>
      </c>
      <c r="C23" s="100">
        <v>3</v>
      </c>
      <c r="D23" s="82">
        <f>AD23+AD24</f>
        <v>1406606</v>
      </c>
      <c r="E23" s="8"/>
      <c r="F23" s="8">
        <f t="shared" si="6"/>
        <v>1406606</v>
      </c>
      <c r="G23" s="252">
        <f t="shared" si="1"/>
        <v>2183305</v>
      </c>
      <c r="H23" s="32">
        <v>2183305</v>
      </c>
      <c r="I23" s="8">
        <f t="shared" si="9"/>
        <v>936435</v>
      </c>
      <c r="J23" s="32">
        <v>936435</v>
      </c>
      <c r="K23" s="99">
        <f t="shared" si="7"/>
        <v>2404365</v>
      </c>
      <c r="L23" s="8"/>
      <c r="M23" s="32">
        <v>2404365</v>
      </c>
      <c r="N23" s="8">
        <f t="shared" si="2"/>
        <v>203796</v>
      </c>
      <c r="O23" s="32">
        <v>203796</v>
      </c>
      <c r="P23" s="82"/>
      <c r="Q23" s="82"/>
      <c r="R23" s="82"/>
      <c r="S23" s="82">
        <f>T23+U23</f>
        <v>854387</v>
      </c>
      <c r="T23" s="32">
        <v>854387</v>
      </c>
      <c r="U23" s="82"/>
      <c r="V23" s="8">
        <v>32</v>
      </c>
      <c r="W23" s="8"/>
      <c r="X23" s="8">
        <v>34536</v>
      </c>
      <c r="Y23" s="8"/>
      <c r="Z23" s="8">
        <v>41</v>
      </c>
      <c r="AA23" s="40">
        <f t="shared" si="4"/>
        <v>6616897</v>
      </c>
      <c r="AB23" s="41">
        <f t="shared" si="0"/>
        <v>8023503</v>
      </c>
      <c r="AC23" s="176">
        <f>(D23)/AB23*100</f>
        <v>17.531070905064784</v>
      </c>
      <c r="AD23" s="56">
        <f t="shared" si="5"/>
        <v>680700</v>
      </c>
      <c r="AE23" s="43">
        <v>479149</v>
      </c>
      <c r="AF23" s="43">
        <v>201551</v>
      </c>
      <c r="AH23" s="195">
        <v>680700</v>
      </c>
      <c r="AI23" s="24">
        <v>383286</v>
      </c>
      <c r="AK23" s="2">
        <v>528185</v>
      </c>
      <c r="AL23" s="24">
        <f t="shared" si="8"/>
        <v>-326202</v>
      </c>
    </row>
    <row r="24" spans="1:38" ht="14.25">
      <c r="A24" s="5">
        <v>16</v>
      </c>
      <c r="B24" s="6" t="s">
        <v>36</v>
      </c>
      <c r="C24" s="100"/>
      <c r="D24" s="82"/>
      <c r="E24" s="8"/>
      <c r="F24" s="8">
        <f>D24+E24</f>
        <v>0</v>
      </c>
      <c r="G24" s="10">
        <f t="shared" si="1"/>
        <v>0</v>
      </c>
      <c r="H24" s="32"/>
      <c r="I24" s="8">
        <f t="shared" si="9"/>
        <v>0</v>
      </c>
      <c r="J24" s="32"/>
      <c r="K24" s="8">
        <f t="shared" si="7"/>
        <v>0</v>
      </c>
      <c r="L24" s="8"/>
      <c r="N24" s="8">
        <f t="shared" si="2"/>
        <v>0</v>
      </c>
      <c r="O24" s="82"/>
      <c r="P24" s="82"/>
      <c r="Q24" s="82"/>
      <c r="R24" s="82"/>
      <c r="S24" s="82">
        <f t="shared" si="3"/>
        <v>0</v>
      </c>
      <c r="T24" s="82"/>
      <c r="U24" s="82"/>
      <c r="V24" s="8"/>
      <c r="W24" s="8"/>
      <c r="X24" s="8"/>
      <c r="Y24" s="8"/>
      <c r="Z24" s="8"/>
      <c r="AA24" s="40">
        <f t="shared" si="4"/>
        <v>0</v>
      </c>
      <c r="AB24" s="41">
        <f t="shared" si="0"/>
        <v>0</v>
      </c>
      <c r="AC24" s="176"/>
      <c r="AD24" s="56">
        <f t="shared" si="5"/>
        <v>725906</v>
      </c>
      <c r="AE24" s="43">
        <v>427280</v>
      </c>
      <c r="AF24" s="43">
        <v>298626</v>
      </c>
      <c r="AH24" s="120">
        <v>725906</v>
      </c>
      <c r="AI24" s="2">
        <v>474893</v>
      </c>
      <c r="AL24" s="24">
        <f t="shared" si="8"/>
        <v>0</v>
      </c>
    </row>
    <row r="25" spans="1:38" ht="15">
      <c r="A25" s="5">
        <v>17</v>
      </c>
      <c r="B25" s="6" t="s">
        <v>37</v>
      </c>
      <c r="C25" s="100">
        <v>2</v>
      </c>
      <c r="D25" s="82">
        <f>AD25</f>
        <v>4103086</v>
      </c>
      <c r="E25" s="8"/>
      <c r="F25" s="8">
        <f t="shared" si="6"/>
        <v>4103086</v>
      </c>
      <c r="G25" s="252">
        <f t="shared" si="1"/>
        <v>5844248</v>
      </c>
      <c r="H25" s="32">
        <v>5844248</v>
      </c>
      <c r="I25" s="8">
        <f t="shared" si="9"/>
        <v>2469064</v>
      </c>
      <c r="J25" s="32">
        <v>2469064</v>
      </c>
      <c r="K25" s="8">
        <f t="shared" si="7"/>
        <v>2698928</v>
      </c>
      <c r="L25" s="8"/>
      <c r="M25" s="32">
        <v>2698928</v>
      </c>
      <c r="N25" s="8">
        <f t="shared" si="2"/>
        <v>904833</v>
      </c>
      <c r="O25" s="32">
        <v>904833</v>
      </c>
      <c r="P25" s="82"/>
      <c r="Q25" s="82"/>
      <c r="R25" s="82"/>
      <c r="S25" s="82">
        <f>T25+U25</f>
        <v>3904673</v>
      </c>
      <c r="T25" s="32">
        <v>3904673</v>
      </c>
      <c r="U25" s="82"/>
      <c r="V25" s="8">
        <v>1297817</v>
      </c>
      <c r="W25" s="8">
        <v>10670</v>
      </c>
      <c r="X25" s="8">
        <v>907306</v>
      </c>
      <c r="Y25" s="8"/>
      <c r="Z25" s="8">
        <v>912</v>
      </c>
      <c r="AA25" s="40">
        <f t="shared" si="4"/>
        <v>18038451</v>
      </c>
      <c r="AB25" s="41">
        <f t="shared" si="0"/>
        <v>22141537</v>
      </c>
      <c r="AC25" s="176">
        <f>(D25)/AB25*100</f>
        <v>18.531170622888553</v>
      </c>
      <c r="AD25" s="56">
        <f t="shared" si="5"/>
        <v>4103086</v>
      </c>
      <c r="AE25" s="43">
        <v>2413613</v>
      </c>
      <c r="AF25" s="43">
        <v>1689473</v>
      </c>
      <c r="AH25" s="195">
        <v>4103086</v>
      </c>
      <c r="AI25" s="2">
        <v>2083541</v>
      </c>
      <c r="AK25" s="2">
        <v>2854476</v>
      </c>
      <c r="AL25" s="24">
        <f t="shared" si="8"/>
        <v>-1050197</v>
      </c>
    </row>
    <row r="26" spans="1:38" ht="15">
      <c r="A26" s="5">
        <v>18</v>
      </c>
      <c r="B26" s="6" t="s">
        <v>38</v>
      </c>
      <c r="C26" s="100">
        <v>3</v>
      </c>
      <c r="D26" s="82">
        <f>AD26</f>
        <v>4673097</v>
      </c>
      <c r="E26" s="8"/>
      <c r="F26" s="8">
        <f t="shared" si="6"/>
        <v>4673097</v>
      </c>
      <c r="G26" s="252">
        <f t="shared" si="1"/>
        <v>6920713</v>
      </c>
      <c r="H26" s="32">
        <v>6920713</v>
      </c>
      <c r="I26" s="8">
        <f t="shared" si="9"/>
        <v>4419821</v>
      </c>
      <c r="J26" s="32">
        <v>4419821</v>
      </c>
      <c r="K26" s="8">
        <f t="shared" si="7"/>
        <v>853222</v>
      </c>
      <c r="L26" s="32">
        <v>853222</v>
      </c>
      <c r="M26" s="8"/>
      <c r="N26" s="99">
        <f>R26</f>
        <v>5102506</v>
      </c>
      <c r="O26" s="82"/>
      <c r="P26" s="82"/>
      <c r="Q26" s="82"/>
      <c r="R26" s="32">
        <v>5102506</v>
      </c>
      <c r="S26" s="82">
        <f t="shared" si="3"/>
        <v>0</v>
      </c>
      <c r="T26" s="82"/>
      <c r="U26" s="82"/>
      <c r="V26" s="8">
        <v>328</v>
      </c>
      <c r="W26" s="8"/>
      <c r="X26" s="8"/>
      <c r="Y26" s="8">
        <v>17902</v>
      </c>
      <c r="Z26" s="8">
        <v>145</v>
      </c>
      <c r="AA26" s="40">
        <f t="shared" si="4"/>
        <v>17314637</v>
      </c>
      <c r="AB26" s="41">
        <f t="shared" si="0"/>
        <v>21987734</v>
      </c>
      <c r="AC26" s="176">
        <f>(D26)/AB26*100</f>
        <v>21.25319962484538</v>
      </c>
      <c r="AD26" s="56">
        <f t="shared" si="5"/>
        <v>4673097</v>
      </c>
      <c r="AE26" s="43">
        <v>2911391</v>
      </c>
      <c r="AF26" s="43">
        <v>1761706</v>
      </c>
      <c r="AH26" s="195">
        <v>4673097</v>
      </c>
      <c r="AI26" s="2">
        <v>3411009</v>
      </c>
      <c r="AJ26" s="24"/>
      <c r="AK26" s="2">
        <v>2974243</v>
      </c>
      <c r="AL26" s="24">
        <f t="shared" si="8"/>
        <v>2974243</v>
      </c>
    </row>
    <row r="27" spans="1:38" ht="15">
      <c r="A27" s="5">
        <v>19</v>
      </c>
      <c r="B27" s="6" t="s">
        <v>39</v>
      </c>
      <c r="C27" s="100">
        <v>3</v>
      </c>
      <c r="D27" s="82">
        <f>AD27</f>
        <v>5479462</v>
      </c>
      <c r="E27" s="8"/>
      <c r="F27" s="8">
        <f t="shared" si="6"/>
        <v>5479462</v>
      </c>
      <c r="G27" s="252">
        <f t="shared" si="1"/>
        <v>13477509</v>
      </c>
      <c r="H27" s="32">
        <v>13477509</v>
      </c>
      <c r="I27" s="99">
        <f t="shared" si="9"/>
        <v>9166448</v>
      </c>
      <c r="J27" s="32">
        <v>9166448</v>
      </c>
      <c r="K27" s="8">
        <f t="shared" si="7"/>
        <v>1323712</v>
      </c>
      <c r="L27" s="32">
        <v>1323712</v>
      </c>
      <c r="M27" s="8"/>
      <c r="N27" s="8">
        <f t="shared" si="2"/>
        <v>3624750</v>
      </c>
      <c r="O27" s="82"/>
      <c r="P27" s="82"/>
      <c r="Q27" s="32">
        <v>3624750</v>
      </c>
      <c r="R27" s="82"/>
      <c r="S27" s="82">
        <f t="shared" si="3"/>
        <v>0</v>
      </c>
      <c r="T27" s="82"/>
      <c r="U27" s="82"/>
      <c r="V27" s="8">
        <v>282</v>
      </c>
      <c r="W27" s="8">
        <v>10568</v>
      </c>
      <c r="X27" s="8"/>
      <c r="Y27" s="8">
        <v>34815</v>
      </c>
      <c r="Z27" s="8">
        <v>389</v>
      </c>
      <c r="AA27" s="40">
        <f t="shared" si="4"/>
        <v>27638473</v>
      </c>
      <c r="AB27" s="41">
        <f t="shared" si="0"/>
        <v>33117935</v>
      </c>
      <c r="AC27" s="176">
        <f>(D27)/AB27*100</f>
        <v>16.545300907197262</v>
      </c>
      <c r="AD27" s="56">
        <f t="shared" si="5"/>
        <v>5479462</v>
      </c>
      <c r="AE27" s="43">
        <v>3746048</v>
      </c>
      <c r="AF27" s="43">
        <v>1733414</v>
      </c>
      <c r="AH27" s="195">
        <v>5479462</v>
      </c>
      <c r="AI27" s="2">
        <v>3593805</v>
      </c>
      <c r="AJ27" s="24"/>
      <c r="AK27" s="2">
        <v>5678598</v>
      </c>
      <c r="AL27" s="24">
        <f t="shared" si="8"/>
        <v>5678598</v>
      </c>
    </row>
    <row r="28" spans="1:38" ht="15">
      <c r="A28" s="5">
        <v>20</v>
      </c>
      <c r="B28" s="6" t="s">
        <v>40</v>
      </c>
      <c r="C28" s="100">
        <v>4</v>
      </c>
      <c r="D28" s="82">
        <f>AD28</f>
        <v>7438041</v>
      </c>
      <c r="E28" s="8"/>
      <c r="F28" s="8">
        <f t="shared" si="6"/>
        <v>7438041</v>
      </c>
      <c r="G28" s="252">
        <f t="shared" si="1"/>
        <v>10002732</v>
      </c>
      <c r="H28" s="32">
        <v>10002732</v>
      </c>
      <c r="I28" s="99">
        <f t="shared" si="9"/>
        <v>9934799</v>
      </c>
      <c r="J28" s="32">
        <v>9934799</v>
      </c>
      <c r="K28" s="99">
        <f t="shared" si="7"/>
        <v>17256118</v>
      </c>
      <c r="L28" s="32">
        <v>17256118</v>
      </c>
      <c r="M28" s="8"/>
      <c r="N28" s="8">
        <f t="shared" si="2"/>
        <v>2040275</v>
      </c>
      <c r="O28" s="32">
        <v>2040275</v>
      </c>
      <c r="P28" s="82"/>
      <c r="Q28" s="82"/>
      <c r="R28" s="82"/>
      <c r="S28" s="82">
        <f t="shared" si="3"/>
        <v>0</v>
      </c>
      <c r="T28" s="82"/>
      <c r="U28" s="82"/>
      <c r="V28" s="8">
        <v>1426080</v>
      </c>
      <c r="W28" s="8">
        <v>1101925</v>
      </c>
      <c r="X28" s="8"/>
      <c r="Y28" s="8">
        <v>30511</v>
      </c>
      <c r="Z28" s="8"/>
      <c r="AA28" s="40">
        <f t="shared" si="4"/>
        <v>41792440</v>
      </c>
      <c r="AB28" s="41">
        <f t="shared" si="0"/>
        <v>49230481</v>
      </c>
      <c r="AC28" s="176">
        <f>(D28)/AB28*100</f>
        <v>15.108609237435644</v>
      </c>
      <c r="AD28" s="56">
        <f t="shared" si="5"/>
        <v>7438041</v>
      </c>
      <c r="AE28" s="43">
        <v>6611364</v>
      </c>
      <c r="AF28" s="43">
        <v>826677</v>
      </c>
      <c r="AH28" s="195">
        <v>7438041</v>
      </c>
      <c r="AI28" s="2">
        <v>4020802</v>
      </c>
      <c r="AK28" s="2">
        <v>5592238</v>
      </c>
      <c r="AL28" s="24">
        <f t="shared" si="8"/>
        <v>5592238</v>
      </c>
    </row>
    <row r="29" spans="1:38" ht="14.25">
      <c r="A29" s="5">
        <v>21</v>
      </c>
      <c r="B29" s="6" t="s">
        <v>41</v>
      </c>
      <c r="C29" s="100"/>
      <c r="D29" s="82"/>
      <c r="E29" s="8"/>
      <c r="F29" s="8">
        <f t="shared" si="6"/>
        <v>0</v>
      </c>
      <c r="G29" s="10">
        <f t="shared" si="1"/>
        <v>0</v>
      </c>
      <c r="H29" s="32"/>
      <c r="I29" s="8">
        <f t="shared" si="9"/>
        <v>0</v>
      </c>
      <c r="J29" s="32"/>
      <c r="K29" s="8">
        <f t="shared" si="7"/>
        <v>0</v>
      </c>
      <c r="L29" s="8"/>
      <c r="M29" s="8"/>
      <c r="N29" s="8">
        <f t="shared" si="2"/>
        <v>0</v>
      </c>
      <c r="O29" s="82"/>
      <c r="P29" s="82"/>
      <c r="Q29" s="82"/>
      <c r="R29" s="82"/>
      <c r="S29" s="82">
        <f t="shared" si="3"/>
        <v>0</v>
      </c>
      <c r="T29" s="82"/>
      <c r="U29" s="82"/>
      <c r="V29" s="8"/>
      <c r="W29" s="8"/>
      <c r="X29" s="8"/>
      <c r="Y29" s="8"/>
      <c r="Z29" s="8"/>
      <c r="AA29" s="40">
        <f t="shared" si="4"/>
        <v>0</v>
      </c>
      <c r="AB29" s="41">
        <f t="shared" si="0"/>
        <v>0</v>
      </c>
      <c r="AC29" s="176"/>
      <c r="AD29" s="56">
        <f t="shared" si="5"/>
        <v>1334050</v>
      </c>
      <c r="AE29" s="43">
        <v>741468</v>
      </c>
      <c r="AF29" s="43">
        <v>592582</v>
      </c>
      <c r="AH29" s="120">
        <v>1334050</v>
      </c>
      <c r="AI29" s="2">
        <v>943333</v>
      </c>
      <c r="AL29" s="24">
        <f t="shared" si="8"/>
        <v>0</v>
      </c>
    </row>
    <row r="30" spans="1:38" ht="15">
      <c r="A30" s="5">
        <v>22</v>
      </c>
      <c r="B30" s="6" t="s">
        <v>100</v>
      </c>
      <c r="C30" s="100">
        <v>3</v>
      </c>
      <c r="D30" s="82">
        <f>AD30</f>
        <v>9781355</v>
      </c>
      <c r="E30" s="8"/>
      <c r="F30" s="8">
        <f t="shared" si="6"/>
        <v>9781355</v>
      </c>
      <c r="G30" s="252">
        <f>H30</f>
        <v>13773095</v>
      </c>
      <c r="H30" s="32">
        <v>13773095</v>
      </c>
      <c r="I30" s="99">
        <f t="shared" si="9"/>
        <v>14434048</v>
      </c>
      <c r="J30" s="32">
        <v>14434048</v>
      </c>
      <c r="K30" s="8">
        <f t="shared" si="7"/>
        <v>2325744</v>
      </c>
      <c r="L30" s="32">
        <v>2325744</v>
      </c>
      <c r="M30" s="8"/>
      <c r="N30" s="8">
        <f t="shared" si="2"/>
        <v>6969806</v>
      </c>
      <c r="O30" s="82"/>
      <c r="P30" s="82"/>
      <c r="Q30" s="32">
        <v>6969806</v>
      </c>
      <c r="R30" s="82"/>
      <c r="S30" s="82">
        <f t="shared" si="3"/>
        <v>0</v>
      </c>
      <c r="T30" s="82"/>
      <c r="U30" s="82"/>
      <c r="V30" s="8">
        <v>6534887</v>
      </c>
      <c r="W30" s="8">
        <v>16724</v>
      </c>
      <c r="X30" s="8"/>
      <c r="Y30" s="8">
        <v>48198</v>
      </c>
      <c r="Z30" s="8"/>
      <c r="AA30" s="40">
        <f t="shared" si="4"/>
        <v>44102502</v>
      </c>
      <c r="AB30" s="41">
        <f t="shared" si="0"/>
        <v>53883857</v>
      </c>
      <c r="AC30" s="176">
        <f aca="true" t="shared" si="10" ref="AC30:AC38">(D30)/AB30*100</f>
        <v>18.152663050828004</v>
      </c>
      <c r="AD30" s="56">
        <f t="shared" si="5"/>
        <v>9781355</v>
      </c>
      <c r="AE30" s="43">
        <v>6957116</v>
      </c>
      <c r="AF30" s="43">
        <v>2824239</v>
      </c>
      <c r="AH30" s="195">
        <v>9781355</v>
      </c>
      <c r="AI30" s="2">
        <v>7180690</v>
      </c>
      <c r="AK30" s="2">
        <v>9442177</v>
      </c>
      <c r="AL30" s="24">
        <f t="shared" si="8"/>
        <v>9442177</v>
      </c>
    </row>
    <row r="31" spans="1:38" ht="15">
      <c r="A31" s="5">
        <v>23</v>
      </c>
      <c r="B31" s="6" t="s">
        <v>101</v>
      </c>
      <c r="C31" s="100">
        <v>4</v>
      </c>
      <c r="D31" s="82">
        <f>AD31+AD29</f>
        <v>4515054</v>
      </c>
      <c r="E31" s="8"/>
      <c r="F31" s="8">
        <f t="shared" si="6"/>
        <v>4515054</v>
      </c>
      <c r="G31" s="252">
        <f t="shared" si="1"/>
        <v>6620368</v>
      </c>
      <c r="H31" s="32">
        <v>6620368</v>
      </c>
      <c r="I31" s="99">
        <f t="shared" si="9"/>
        <v>9413864</v>
      </c>
      <c r="J31" s="32">
        <v>9413864</v>
      </c>
      <c r="K31" s="8">
        <f t="shared" si="7"/>
        <v>1978571</v>
      </c>
      <c r="L31" s="32">
        <v>1978571</v>
      </c>
      <c r="M31" s="8"/>
      <c r="N31" s="99">
        <f t="shared" si="2"/>
        <v>9829965</v>
      </c>
      <c r="O31" s="82"/>
      <c r="P31" s="32">
        <v>9829965</v>
      </c>
      <c r="Q31" s="82"/>
      <c r="R31" s="82"/>
      <c r="S31" s="82">
        <f>T31+U31</f>
        <v>0</v>
      </c>
      <c r="T31" s="82"/>
      <c r="U31" s="82"/>
      <c r="V31" s="8">
        <v>4386953</v>
      </c>
      <c r="W31" s="8">
        <v>8830</v>
      </c>
      <c r="X31" s="8"/>
      <c r="Y31" s="8">
        <v>46092</v>
      </c>
      <c r="Z31" s="8">
        <v>8</v>
      </c>
      <c r="AA31" s="40">
        <f t="shared" si="4"/>
        <v>32284651</v>
      </c>
      <c r="AB31" s="41">
        <f t="shared" si="0"/>
        <v>36799705</v>
      </c>
      <c r="AC31" s="176">
        <f t="shared" si="10"/>
        <v>12.269266832437923</v>
      </c>
      <c r="AD31" s="56">
        <f t="shared" si="5"/>
        <v>3181004</v>
      </c>
      <c r="AE31" s="43">
        <v>2437177</v>
      </c>
      <c r="AF31" s="43">
        <v>743827</v>
      </c>
      <c r="AH31" s="195">
        <v>3181004</v>
      </c>
      <c r="AI31" s="24">
        <v>2032639</v>
      </c>
      <c r="AK31" s="2">
        <v>6699506</v>
      </c>
      <c r="AL31" s="24">
        <f t="shared" si="8"/>
        <v>6699506</v>
      </c>
    </row>
    <row r="32" spans="1:38" ht="15">
      <c r="A32" s="5">
        <v>24</v>
      </c>
      <c r="B32" s="6" t="s">
        <v>44</v>
      </c>
      <c r="C32" s="100">
        <v>4</v>
      </c>
      <c r="D32" s="82">
        <f>AD32+AD9</f>
        <v>3442306</v>
      </c>
      <c r="E32" s="8"/>
      <c r="F32" s="8">
        <f t="shared" si="6"/>
        <v>3442306</v>
      </c>
      <c r="G32" s="252">
        <f t="shared" si="1"/>
        <v>8990872</v>
      </c>
      <c r="H32" s="32">
        <v>8990872</v>
      </c>
      <c r="I32" s="99">
        <f t="shared" si="9"/>
        <v>11558663</v>
      </c>
      <c r="J32" s="32">
        <v>11558663</v>
      </c>
      <c r="K32" s="8">
        <f t="shared" si="7"/>
        <v>3073839</v>
      </c>
      <c r="L32" s="8"/>
      <c r="M32" s="32">
        <v>3073839</v>
      </c>
      <c r="N32" s="8">
        <f t="shared" si="2"/>
        <v>1901471</v>
      </c>
      <c r="O32" s="32">
        <v>1901471</v>
      </c>
      <c r="P32" s="82"/>
      <c r="Q32" s="82"/>
      <c r="R32" s="82"/>
      <c r="S32" s="109">
        <f>T32+U32</f>
        <v>5263041</v>
      </c>
      <c r="T32" s="32">
        <v>5263041</v>
      </c>
      <c r="U32" s="82"/>
      <c r="V32" s="8">
        <v>3542995</v>
      </c>
      <c r="W32" s="8">
        <v>19902</v>
      </c>
      <c r="X32" s="8"/>
      <c r="Y32" s="8"/>
      <c r="Z32" s="8"/>
      <c r="AA32" s="40">
        <f t="shared" si="4"/>
        <v>34350783</v>
      </c>
      <c r="AB32" s="41">
        <f t="shared" si="0"/>
        <v>37793089</v>
      </c>
      <c r="AC32" s="176">
        <f t="shared" si="10"/>
        <v>9.108294905452158</v>
      </c>
      <c r="AD32" s="56">
        <f t="shared" si="5"/>
        <v>3239234</v>
      </c>
      <c r="AE32" s="43">
        <v>1591907</v>
      </c>
      <c r="AF32" s="43">
        <v>1647327</v>
      </c>
      <c r="AH32" s="195">
        <v>3239234</v>
      </c>
      <c r="AI32" s="24">
        <v>2055457</v>
      </c>
      <c r="AK32" s="2">
        <v>5199733</v>
      </c>
      <c r="AL32" s="24">
        <f t="shared" si="8"/>
        <v>-63308</v>
      </c>
    </row>
    <row r="33" spans="1:38" ht="15">
      <c r="A33" s="5">
        <v>25</v>
      </c>
      <c r="B33" s="6" t="s">
        <v>45</v>
      </c>
      <c r="C33" s="100">
        <v>4</v>
      </c>
      <c r="D33" s="82">
        <f>AD33</f>
        <v>2352114</v>
      </c>
      <c r="E33" s="8"/>
      <c r="F33" s="8">
        <f t="shared" si="6"/>
        <v>2352114</v>
      </c>
      <c r="G33" s="252">
        <f t="shared" si="1"/>
        <v>3791510</v>
      </c>
      <c r="H33" s="32">
        <v>3791510</v>
      </c>
      <c r="I33" s="99">
        <f t="shared" si="9"/>
        <v>4471199</v>
      </c>
      <c r="J33" s="32">
        <v>4471199</v>
      </c>
      <c r="K33" s="8">
        <f t="shared" si="7"/>
        <v>1738401</v>
      </c>
      <c r="L33" s="32">
        <v>1738401</v>
      </c>
      <c r="M33" s="8"/>
      <c r="N33" s="8">
        <f t="shared" si="2"/>
        <v>1182440</v>
      </c>
      <c r="O33" s="32">
        <v>1182440</v>
      </c>
      <c r="P33" s="82"/>
      <c r="Q33" s="82"/>
      <c r="R33" s="82"/>
      <c r="S33" s="109">
        <f>T33+U33</f>
        <v>3037594</v>
      </c>
      <c r="T33" s="32">
        <v>3037594</v>
      </c>
      <c r="U33" s="82"/>
      <c r="V33" s="8">
        <v>1550799</v>
      </c>
      <c r="W33" s="8">
        <v>1967</v>
      </c>
      <c r="X33" s="8"/>
      <c r="Y33" s="8"/>
      <c r="Z33" s="8">
        <v>2274</v>
      </c>
      <c r="AA33" s="40">
        <f t="shared" si="4"/>
        <v>15776184</v>
      </c>
      <c r="AB33" s="41">
        <f t="shared" si="0"/>
        <v>18128298</v>
      </c>
      <c r="AC33" s="176">
        <f t="shared" si="10"/>
        <v>12.97481980933897</v>
      </c>
      <c r="AD33" s="56">
        <f t="shared" si="5"/>
        <v>2352114</v>
      </c>
      <c r="AE33" s="43">
        <v>2352114</v>
      </c>
      <c r="AF33" s="43">
        <v>0</v>
      </c>
      <c r="AH33" s="195">
        <v>2352114</v>
      </c>
      <c r="AI33" s="24">
        <v>1755860</v>
      </c>
      <c r="AK33" s="2">
        <v>3788404</v>
      </c>
      <c r="AL33" s="24">
        <f t="shared" si="8"/>
        <v>750810</v>
      </c>
    </row>
    <row r="34" spans="1:38" ht="15">
      <c r="A34" s="5">
        <v>26</v>
      </c>
      <c r="B34" s="6" t="s">
        <v>46</v>
      </c>
      <c r="C34" s="100">
        <v>4</v>
      </c>
      <c r="D34" s="82">
        <f>AD34</f>
        <v>1603280</v>
      </c>
      <c r="E34" s="8"/>
      <c r="F34" s="8">
        <f t="shared" si="6"/>
        <v>1603280</v>
      </c>
      <c r="G34" s="252">
        <f t="shared" si="1"/>
        <v>3241382</v>
      </c>
      <c r="H34" s="32">
        <v>3241382</v>
      </c>
      <c r="I34" s="99">
        <f t="shared" si="9"/>
        <v>2211410</v>
      </c>
      <c r="J34" s="32">
        <v>2211410</v>
      </c>
      <c r="K34" s="99">
        <f t="shared" si="7"/>
        <v>4352404</v>
      </c>
      <c r="L34" s="32">
        <v>4352404</v>
      </c>
      <c r="M34" s="8"/>
      <c r="N34" s="8">
        <f t="shared" si="2"/>
        <v>0</v>
      </c>
      <c r="O34" s="82"/>
      <c r="P34" s="82"/>
      <c r="Q34" s="82"/>
      <c r="R34" s="82"/>
      <c r="S34" s="82">
        <f t="shared" si="3"/>
        <v>0</v>
      </c>
      <c r="T34" s="82"/>
      <c r="U34" s="82"/>
      <c r="V34" s="8"/>
      <c r="W34" s="8"/>
      <c r="X34" s="8"/>
      <c r="Y34" s="8"/>
      <c r="Z34" s="8"/>
      <c r="AA34" s="40">
        <f t="shared" si="4"/>
        <v>9805196</v>
      </c>
      <c r="AB34" s="41">
        <f t="shared" si="0"/>
        <v>11408476</v>
      </c>
      <c r="AC34" s="176">
        <f t="shared" si="10"/>
        <v>14.053410814906393</v>
      </c>
      <c r="AD34" s="56">
        <f t="shared" si="5"/>
        <v>1603280</v>
      </c>
      <c r="AE34" s="43">
        <v>1559825</v>
      </c>
      <c r="AF34" s="43">
        <v>43455</v>
      </c>
      <c r="AH34" s="195">
        <v>1603280</v>
      </c>
      <c r="AI34" s="2">
        <v>1189158</v>
      </c>
      <c r="AK34" s="2">
        <v>1159847</v>
      </c>
      <c r="AL34" s="24">
        <f t="shared" si="8"/>
        <v>1159847</v>
      </c>
    </row>
    <row r="35" spans="1:38" ht="15">
      <c r="A35" s="5"/>
      <c r="B35" s="7" t="s">
        <v>47</v>
      </c>
      <c r="C35" s="5">
        <v>4</v>
      </c>
      <c r="D35" s="82">
        <f aca="true" t="shared" si="11" ref="D35:AB35">SUM(D9:D34)</f>
        <v>92427505</v>
      </c>
      <c r="E35" s="8">
        <f t="shared" si="11"/>
        <v>0</v>
      </c>
      <c r="F35" s="8">
        <f t="shared" si="11"/>
        <v>92427505</v>
      </c>
      <c r="G35" s="99">
        <f t="shared" si="11"/>
        <v>163417589</v>
      </c>
      <c r="H35" s="8">
        <f>SUM(H9:H34)</f>
        <v>163417589</v>
      </c>
      <c r="I35" s="99">
        <f>SUM(I9:I34)</f>
        <v>133372762</v>
      </c>
      <c r="J35" s="110">
        <f t="shared" si="11"/>
        <v>133372762</v>
      </c>
      <c r="K35" s="8">
        <f t="shared" si="11"/>
        <v>58152404</v>
      </c>
      <c r="L35" s="8">
        <f t="shared" si="11"/>
        <v>36581345</v>
      </c>
      <c r="M35" s="8">
        <f>SUM(M9:M34)</f>
        <v>21571059</v>
      </c>
      <c r="N35" s="99">
        <f t="shared" si="11"/>
        <v>99299579</v>
      </c>
      <c r="O35" s="82">
        <f t="shared" si="11"/>
        <v>57161687</v>
      </c>
      <c r="P35" s="82">
        <f t="shared" si="11"/>
        <v>20659008</v>
      </c>
      <c r="Q35" s="82">
        <f t="shared" si="11"/>
        <v>11022987</v>
      </c>
      <c r="R35" s="82">
        <f>SUM(R9:R34)</f>
        <v>10455897</v>
      </c>
      <c r="S35" s="82">
        <f t="shared" si="11"/>
        <v>30937777</v>
      </c>
      <c r="T35" s="82">
        <f t="shared" si="11"/>
        <v>30937777</v>
      </c>
      <c r="U35" s="82">
        <f>SUM(U9:U34)</f>
        <v>0</v>
      </c>
      <c r="V35" s="8">
        <f t="shared" si="11"/>
        <v>34980664</v>
      </c>
      <c r="W35" s="8">
        <f t="shared" si="11"/>
        <v>4539815</v>
      </c>
      <c r="X35" s="8">
        <f t="shared" si="11"/>
        <v>3549381</v>
      </c>
      <c r="Y35" s="8">
        <f t="shared" si="11"/>
        <v>444679</v>
      </c>
      <c r="Z35" s="8">
        <f>SUM(Z9:Z34)</f>
        <v>5648</v>
      </c>
      <c r="AA35" s="8">
        <f t="shared" si="11"/>
        <v>528700298</v>
      </c>
      <c r="AB35" s="8">
        <f t="shared" si="11"/>
        <v>621127803</v>
      </c>
      <c r="AC35" s="176">
        <f t="shared" si="10"/>
        <v>14.880593744730502</v>
      </c>
      <c r="AD35" s="8">
        <f aca="true" t="shared" si="12" ref="AD35:AI35">SUM(AD9:AD34)</f>
        <v>92427505</v>
      </c>
      <c r="AE35" s="410">
        <f t="shared" si="12"/>
        <v>62062294</v>
      </c>
      <c r="AF35" s="8">
        <f t="shared" si="12"/>
        <v>30365211</v>
      </c>
      <c r="AG35" s="8">
        <f t="shared" si="12"/>
        <v>0</v>
      </c>
      <c r="AH35" s="8">
        <f t="shared" si="12"/>
        <v>92427505</v>
      </c>
      <c r="AI35" s="34">
        <f t="shared" si="12"/>
        <v>59376593</v>
      </c>
      <c r="AL35" s="24"/>
    </row>
    <row r="36" spans="1:38" ht="14.25">
      <c r="A36" s="4">
        <v>27</v>
      </c>
      <c r="B36" s="3" t="s">
        <v>48</v>
      </c>
      <c r="C36" s="4"/>
      <c r="D36" s="82"/>
      <c r="E36" s="82">
        <v>2665061</v>
      </c>
      <c r="F36" s="8">
        <f t="shared" si="6"/>
        <v>2665061</v>
      </c>
      <c r="G36" s="10">
        <f t="shared" si="1"/>
        <v>8525943</v>
      </c>
      <c r="H36" s="32">
        <v>8525943</v>
      </c>
      <c r="I36" s="8">
        <f t="shared" si="9"/>
        <v>8270357</v>
      </c>
      <c r="J36" s="32">
        <v>8270357</v>
      </c>
      <c r="K36" s="8">
        <f t="shared" si="7"/>
        <v>2328051</v>
      </c>
      <c r="L36" s="32">
        <v>2328051</v>
      </c>
      <c r="M36" s="8"/>
      <c r="N36" s="8">
        <f>O36+P36+Q36</f>
        <v>4353653</v>
      </c>
      <c r="O36" s="32">
        <v>4353653</v>
      </c>
      <c r="P36" s="82"/>
      <c r="Q36" s="82"/>
      <c r="R36" s="82"/>
      <c r="S36" s="82">
        <f t="shared" si="3"/>
        <v>0</v>
      </c>
      <c r="T36" s="82"/>
      <c r="U36" s="82"/>
      <c r="V36" s="8"/>
      <c r="W36" s="8"/>
      <c r="X36" s="8"/>
      <c r="Y36" s="8">
        <v>465247</v>
      </c>
      <c r="Z36" s="8"/>
      <c r="AA36" s="40">
        <f t="shared" si="4"/>
        <v>23943251</v>
      </c>
      <c r="AB36" s="41">
        <f>AA36+F36</f>
        <v>26608312</v>
      </c>
      <c r="AC36" s="176">
        <f t="shared" si="10"/>
        <v>0</v>
      </c>
      <c r="AG36" s="24">
        <f>E36</f>
        <v>2665061</v>
      </c>
      <c r="AH36" s="195">
        <f>AG36+AA36</f>
        <v>26608312</v>
      </c>
      <c r="AK36" s="2">
        <v>6475228</v>
      </c>
      <c r="AL36" s="24">
        <f t="shared" si="8"/>
        <v>6475228</v>
      </c>
    </row>
    <row r="37" spans="1:38" ht="14.25">
      <c r="A37" s="4">
        <v>28</v>
      </c>
      <c r="B37" s="3" t="s">
        <v>49</v>
      </c>
      <c r="C37" s="4"/>
      <c r="D37" s="82"/>
      <c r="E37" s="82">
        <v>2776981</v>
      </c>
      <c r="F37" s="8">
        <f t="shared" si="6"/>
        <v>2776981</v>
      </c>
      <c r="G37" s="10">
        <f t="shared" si="1"/>
        <v>3709284</v>
      </c>
      <c r="H37" s="32">
        <v>3709284</v>
      </c>
      <c r="I37" s="8">
        <f t="shared" si="9"/>
        <v>6103637</v>
      </c>
      <c r="J37" s="32">
        <v>6103637</v>
      </c>
      <c r="K37" s="8">
        <f t="shared" si="7"/>
        <v>1163956</v>
      </c>
      <c r="L37" s="32">
        <v>1163956</v>
      </c>
      <c r="M37" s="8"/>
      <c r="N37" s="8">
        <f>O37+P37+Q37</f>
        <v>2726879</v>
      </c>
      <c r="O37" s="32">
        <v>2726879</v>
      </c>
      <c r="P37" s="82"/>
      <c r="Q37" s="82"/>
      <c r="R37" s="82"/>
      <c r="S37" s="82">
        <f t="shared" si="3"/>
        <v>0</v>
      </c>
      <c r="T37" s="82"/>
      <c r="U37" s="82"/>
      <c r="V37" s="82">
        <v>1326201</v>
      </c>
      <c r="W37" s="82">
        <v>903068</v>
      </c>
      <c r="X37" s="82"/>
      <c r="Y37" s="82">
        <v>760160</v>
      </c>
      <c r="Z37" s="82">
        <v>3230733</v>
      </c>
      <c r="AA37" s="40">
        <f t="shared" si="4"/>
        <v>19923918</v>
      </c>
      <c r="AB37" s="41">
        <f>AA37+F37</f>
        <v>22700899</v>
      </c>
      <c r="AC37" s="176">
        <f t="shared" si="10"/>
        <v>0</v>
      </c>
      <c r="AE37" s="194"/>
      <c r="AF37" s="194"/>
      <c r="AG37" s="24">
        <f>E37</f>
        <v>2776981</v>
      </c>
      <c r="AH37" s="195">
        <f>AG37+AA37</f>
        <v>22700899</v>
      </c>
      <c r="AI37" s="24"/>
      <c r="AK37" s="24">
        <v>6369439</v>
      </c>
      <c r="AL37" s="24">
        <f t="shared" si="8"/>
        <v>6369439</v>
      </c>
    </row>
    <row r="38" spans="1:37" ht="14.25">
      <c r="A38" s="4"/>
      <c r="B38" s="3" t="s">
        <v>50</v>
      </c>
      <c r="C38" s="4">
        <v>4</v>
      </c>
      <c r="D38" s="82">
        <f aca="true" t="shared" si="13" ref="D38:Y38">SUM(D35:D37)</f>
        <v>92427505</v>
      </c>
      <c r="E38" s="82">
        <f t="shared" si="13"/>
        <v>5442042</v>
      </c>
      <c r="F38" s="8">
        <f t="shared" si="13"/>
        <v>97869547</v>
      </c>
      <c r="G38" s="82">
        <f>SUM(G35:G37)</f>
        <v>175652816</v>
      </c>
      <c r="H38" s="82">
        <f>SUM(H35:H37)</f>
        <v>175652816</v>
      </c>
      <c r="I38" s="82">
        <f>SUM(I35:I37)</f>
        <v>147746756</v>
      </c>
      <c r="J38" s="82">
        <f t="shared" si="13"/>
        <v>147746756</v>
      </c>
      <c r="K38" s="8">
        <f t="shared" si="7"/>
        <v>61644411</v>
      </c>
      <c r="L38" s="82">
        <f t="shared" si="13"/>
        <v>40073352</v>
      </c>
      <c r="M38" s="82">
        <f>SUM(M35:M37)</f>
        <v>21571059</v>
      </c>
      <c r="N38" s="82">
        <f t="shared" si="13"/>
        <v>106380111</v>
      </c>
      <c r="O38" s="82">
        <f t="shared" si="13"/>
        <v>64242219</v>
      </c>
      <c r="P38" s="82">
        <f t="shared" si="13"/>
        <v>20659008</v>
      </c>
      <c r="Q38" s="82">
        <f t="shared" si="13"/>
        <v>11022987</v>
      </c>
      <c r="R38" s="82">
        <f>SUM(R35:R37)</f>
        <v>10455897</v>
      </c>
      <c r="S38" s="82">
        <f t="shared" si="13"/>
        <v>30937777</v>
      </c>
      <c r="T38" s="82">
        <f t="shared" si="13"/>
        <v>30937777</v>
      </c>
      <c r="U38" s="82">
        <f>SUM(U35:U37)</f>
        <v>0</v>
      </c>
      <c r="V38" s="82">
        <f t="shared" si="13"/>
        <v>36306865</v>
      </c>
      <c r="W38" s="82">
        <f t="shared" si="13"/>
        <v>5442883</v>
      </c>
      <c r="X38" s="82">
        <f t="shared" si="13"/>
        <v>3549381</v>
      </c>
      <c r="Y38" s="82">
        <f t="shared" si="13"/>
        <v>1670086</v>
      </c>
      <c r="Z38" s="82">
        <f>SUM(Z35:Z37)</f>
        <v>3236381</v>
      </c>
      <c r="AA38" s="8">
        <f>SUM(AA35:AA37)</f>
        <v>572567467</v>
      </c>
      <c r="AB38" s="8">
        <f>SUM(AB35:AB37)</f>
        <v>670437014</v>
      </c>
      <c r="AC38" s="176">
        <f t="shared" si="10"/>
        <v>13.78615784479942</v>
      </c>
      <c r="AD38" s="24"/>
      <c r="AE38" s="24"/>
      <c r="AG38" s="8">
        <f>SUM(AG35:AG37)</f>
        <v>5442042</v>
      </c>
      <c r="AH38" s="8">
        <f>SUM(AH35:AH37)</f>
        <v>141736716</v>
      </c>
      <c r="AI38" s="24"/>
      <c r="AK38" s="2">
        <f>SUM(AK10:AK37)</f>
        <v>110806333</v>
      </c>
    </row>
    <row r="39" spans="1:37" ht="15">
      <c r="A39" s="128" t="s">
        <v>51</v>
      </c>
      <c r="B39" s="129"/>
      <c r="C39" s="129"/>
      <c r="D39" s="170">
        <f>D38/AB38*100</f>
        <v>13.78615784479942</v>
      </c>
      <c r="E39" s="170">
        <f>E38/AB38*100</f>
        <v>0.8117156252354528</v>
      </c>
      <c r="F39" s="179">
        <f>F38/AB38*100</f>
        <v>14.597873470034875</v>
      </c>
      <c r="G39" s="170">
        <f>G38/AB38*100</f>
        <v>26.199749168383473</v>
      </c>
      <c r="H39" s="170">
        <f>H38/AB38</f>
        <v>0.26199749168383474</v>
      </c>
      <c r="I39" s="170">
        <f>I38/AB38*100</f>
        <v>22.037380531618442</v>
      </c>
      <c r="J39" s="170">
        <f>J38/AB38*100</f>
        <v>22.037380531618442</v>
      </c>
      <c r="K39" s="170">
        <f>K38/AB38*100</f>
        <v>9.194661051336285</v>
      </c>
      <c r="L39" s="170">
        <f>L38/AB38*100</f>
        <v>5.97719862764021</v>
      </c>
      <c r="M39" s="170">
        <f>M38/AB38*100</f>
        <v>3.2174624236960763</v>
      </c>
      <c r="N39" s="170">
        <f>N38/AB38*100</f>
        <v>15.867278920850275</v>
      </c>
      <c r="O39" s="170">
        <f>O38/AB38</f>
        <v>0.0958214085119113</v>
      </c>
      <c r="P39" s="170">
        <f>P38/AB38</f>
        <v>0.030814241410603262</v>
      </c>
      <c r="Q39" s="170">
        <f>Q38/AB38</f>
        <v>0.016441495278182835</v>
      </c>
      <c r="R39" s="170">
        <f>R38/AB38*100</f>
        <v>1.5595644007805334</v>
      </c>
      <c r="S39" s="170">
        <f>S38/AB38*100</f>
        <v>4.614568759474846</v>
      </c>
      <c r="T39" s="170"/>
      <c r="U39" s="170">
        <f>U38/AB38</f>
        <v>0</v>
      </c>
      <c r="V39" s="170">
        <f>V38/AB38*100</f>
        <v>5.415402825596381</v>
      </c>
      <c r="W39" s="170">
        <f>W38/AB38*100</f>
        <v>0.8118410658036849</v>
      </c>
      <c r="X39" s="170">
        <f>X38/AB38*100</f>
        <v>0.5294130434152909</v>
      </c>
      <c r="Y39" s="170">
        <f>Y38/AB38*100</f>
        <v>0.24910408660700822</v>
      </c>
      <c r="Z39" s="170">
        <f>Z38/AB38*100</f>
        <v>0.48272707687943966</v>
      </c>
      <c r="AA39" s="170">
        <f>AA38/AB38*100</f>
        <v>85.40212652996513</v>
      </c>
      <c r="AB39" s="170">
        <f>AB38/AB38*100</f>
        <v>100</v>
      </c>
      <c r="AC39" s="170"/>
      <c r="AD39" s="24"/>
      <c r="AE39" s="24"/>
      <c r="AH39" s="2">
        <v>257845498</v>
      </c>
      <c r="AK39" s="24"/>
    </row>
    <row r="40" spans="1:29" ht="27.75" customHeight="1" hidden="1">
      <c r="A40" s="134"/>
      <c r="B40" s="139" t="s">
        <v>124</v>
      </c>
      <c r="C40" s="140"/>
      <c r="D40" s="135">
        <f>D35/AB35</f>
        <v>0.14880593744730503</v>
      </c>
      <c r="E40" s="135">
        <f>E35/AB35</f>
        <v>0</v>
      </c>
      <c r="F40" s="135">
        <f>F35/AB35</f>
        <v>0.14880593744730503</v>
      </c>
      <c r="G40" s="135">
        <f>G35/AB35</f>
        <v>0.26309817111825534</v>
      </c>
      <c r="H40" s="135">
        <f>H35/AB35</f>
        <v>0.26309817111825534</v>
      </c>
      <c r="I40" s="135">
        <f>I35/AB35</f>
        <v>0.21472676211855227</v>
      </c>
      <c r="J40" s="135">
        <f>J35/AB35</f>
        <v>0.21472676211855227</v>
      </c>
      <c r="K40" s="135">
        <f>K35/AB35</f>
        <v>0.0936238946624645</v>
      </c>
      <c r="L40" s="135">
        <f>L35/AB35</f>
        <v>0.05889503709754239</v>
      </c>
      <c r="M40" s="135"/>
      <c r="N40" s="135">
        <f>N35/AB35</f>
        <v>0.15986980218948596</v>
      </c>
      <c r="O40" s="135">
        <f>O35/AB35</f>
        <v>0.09202886543463906</v>
      </c>
      <c r="P40" s="135">
        <f>P35/AB35</f>
        <v>0.0332604786007301</v>
      </c>
      <c r="Q40" s="135">
        <f>Q35/AB35</f>
        <v>0.017746729331322493</v>
      </c>
      <c r="R40" s="135">
        <f>R35/AB35</f>
        <v>0.0168337288227943</v>
      </c>
      <c r="S40" s="135"/>
      <c r="T40" s="135">
        <f>T35/AB35</f>
        <v>0.049809035838635614</v>
      </c>
      <c r="U40" s="135"/>
      <c r="V40" s="135"/>
      <c r="W40" s="135"/>
      <c r="X40" s="135"/>
      <c r="Y40" s="135"/>
      <c r="Z40" s="135" t="e">
        <f>Z35/AG35</f>
        <v>#DIV/0!</v>
      </c>
      <c r="AA40" s="135">
        <f>AA35/AB35</f>
        <v>0.8511940625526949</v>
      </c>
      <c r="AB40" s="135">
        <f>AB35/AB35</f>
        <v>1</v>
      </c>
      <c r="AC40" s="177"/>
    </row>
    <row r="41" spans="1:34" ht="14.25">
      <c r="A41" s="121"/>
      <c r="B41" s="141"/>
      <c r="C41" s="141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71"/>
      <c r="AE41" s="24"/>
      <c r="AH41" s="24">
        <f>AH39-AH38</f>
        <v>116108782</v>
      </c>
    </row>
    <row r="42" spans="1:33" ht="14.25">
      <c r="A42" s="128" t="str">
        <f>'W-Less 31.12.11'!A42</f>
        <v>Conn. As on 30.11.2011</v>
      </c>
      <c r="B42" s="129"/>
      <c r="C42" s="142">
        <v>4</v>
      </c>
      <c r="D42" s="8">
        <v>91972033</v>
      </c>
      <c r="E42" s="8">
        <v>5397378</v>
      </c>
      <c r="F42" s="8">
        <v>97369411</v>
      </c>
      <c r="G42" s="8">
        <v>174692673</v>
      </c>
      <c r="H42" s="8">
        <v>174692673</v>
      </c>
      <c r="I42" s="8">
        <v>146841278</v>
      </c>
      <c r="J42" s="8">
        <v>146841278</v>
      </c>
      <c r="K42" s="8">
        <v>60958611</v>
      </c>
      <c r="L42" s="8">
        <v>39475425</v>
      </c>
      <c r="M42" s="8">
        <v>21483186</v>
      </c>
      <c r="N42" s="8">
        <v>103992364</v>
      </c>
      <c r="O42" s="8">
        <v>62683389</v>
      </c>
      <c r="P42" s="8">
        <v>20413680</v>
      </c>
      <c r="Q42" s="8">
        <v>10818341</v>
      </c>
      <c r="R42" s="8">
        <v>10076954</v>
      </c>
      <c r="S42" s="8">
        <v>30524214</v>
      </c>
      <c r="T42" s="8">
        <v>30524214</v>
      </c>
      <c r="U42" s="8">
        <v>0</v>
      </c>
      <c r="V42" s="8">
        <v>34181955</v>
      </c>
      <c r="W42" s="8">
        <v>5480217</v>
      </c>
      <c r="X42" s="8">
        <v>3563152</v>
      </c>
      <c r="Y42" s="8">
        <v>1610824</v>
      </c>
      <c r="Z42" s="8">
        <v>3223924</v>
      </c>
      <c r="AA42" s="40">
        <v>565069212</v>
      </c>
      <c r="AB42" s="41">
        <v>662438623</v>
      </c>
      <c r="AC42" s="176">
        <f>(D42)/AB42*100</f>
        <v>13.883857282276852</v>
      </c>
      <c r="AE42" s="24"/>
      <c r="AG42" s="24"/>
    </row>
    <row r="43" spans="1:31" ht="14.25">
      <c r="A43" s="128" t="str">
        <f>'W-Less 31.12.11'!A43</f>
        <v>Addition during Dec 2011</v>
      </c>
      <c r="B43" s="129"/>
      <c r="C43" s="142">
        <v>6</v>
      </c>
      <c r="D43" s="8">
        <f aca="true" t="shared" si="14" ref="D43:Y43">D38-D42</f>
        <v>455472</v>
      </c>
      <c r="E43" s="8">
        <f t="shared" si="14"/>
        <v>44664</v>
      </c>
      <c r="F43" s="8">
        <f t="shared" si="14"/>
        <v>500136</v>
      </c>
      <c r="G43" s="8">
        <f t="shared" si="14"/>
        <v>960143</v>
      </c>
      <c r="H43" s="8">
        <f t="shared" si="14"/>
        <v>960143</v>
      </c>
      <c r="I43" s="8">
        <f t="shared" si="14"/>
        <v>905478</v>
      </c>
      <c r="J43" s="8">
        <f t="shared" si="14"/>
        <v>905478</v>
      </c>
      <c r="K43" s="8">
        <f t="shared" si="14"/>
        <v>685800</v>
      </c>
      <c r="L43" s="8">
        <f t="shared" si="14"/>
        <v>597927</v>
      </c>
      <c r="M43" s="8">
        <f t="shared" si="14"/>
        <v>87873</v>
      </c>
      <c r="N43" s="8">
        <f t="shared" si="14"/>
        <v>2387747</v>
      </c>
      <c r="O43" s="8">
        <f t="shared" si="14"/>
        <v>1558830</v>
      </c>
      <c r="P43" s="8">
        <f t="shared" si="14"/>
        <v>245328</v>
      </c>
      <c r="Q43" s="8">
        <f t="shared" si="14"/>
        <v>204646</v>
      </c>
      <c r="R43" s="8">
        <f>R38-R42</f>
        <v>378943</v>
      </c>
      <c r="S43" s="8">
        <f t="shared" si="14"/>
        <v>413563</v>
      </c>
      <c r="T43" s="8">
        <f t="shared" si="14"/>
        <v>413563</v>
      </c>
      <c r="U43" s="8">
        <f t="shared" si="14"/>
        <v>0</v>
      </c>
      <c r="V43" s="8">
        <f t="shared" si="14"/>
        <v>2124910</v>
      </c>
      <c r="W43" s="8">
        <f t="shared" si="14"/>
        <v>-37334</v>
      </c>
      <c r="X43" s="8">
        <f t="shared" si="14"/>
        <v>-13771</v>
      </c>
      <c r="Y43" s="8">
        <f t="shared" si="14"/>
        <v>59262</v>
      </c>
      <c r="Z43" s="8">
        <f>Z38-Z42</f>
        <v>12457</v>
      </c>
      <c r="AA43" s="8">
        <f>AA38-AA42</f>
        <v>7498255</v>
      </c>
      <c r="AB43" s="8">
        <f>AB38-AB42</f>
        <v>7998391</v>
      </c>
      <c r="AC43" s="178">
        <f>(D43)/AB43*100</f>
        <v>5.694545315426565</v>
      </c>
      <c r="AD43" s="24"/>
      <c r="AE43" s="24"/>
    </row>
    <row r="44" spans="1:29" ht="14.25">
      <c r="A44" s="128" t="s">
        <v>210</v>
      </c>
      <c r="B44" s="131"/>
      <c r="C44" s="4">
        <v>4</v>
      </c>
      <c r="D44" s="8">
        <v>86268689</v>
      </c>
      <c r="E44" s="8">
        <v>5199337</v>
      </c>
      <c r="F44" s="8">
        <v>91468026</v>
      </c>
      <c r="G44" s="8">
        <v>162203480</v>
      </c>
      <c r="H44" s="8">
        <v>162203480</v>
      </c>
      <c r="I44" s="8">
        <v>134569706</v>
      </c>
      <c r="J44" s="8">
        <v>134569706</v>
      </c>
      <c r="K44" s="8">
        <v>54843290</v>
      </c>
      <c r="L44" s="8">
        <v>35314587</v>
      </c>
      <c r="M44" s="8">
        <v>19528703</v>
      </c>
      <c r="N44" s="8">
        <v>89503318</v>
      </c>
      <c r="O44" s="8">
        <v>54649508</v>
      </c>
      <c r="P44" s="8">
        <v>17439774</v>
      </c>
      <c r="Q44" s="8">
        <v>9001569</v>
      </c>
      <c r="R44" s="8">
        <v>8412467</v>
      </c>
      <c r="S44" s="8">
        <v>25760607</v>
      </c>
      <c r="T44" s="8">
        <v>16311206</v>
      </c>
      <c r="U44" s="8">
        <v>0</v>
      </c>
      <c r="V44" s="8">
        <v>22792141</v>
      </c>
      <c r="W44" s="8">
        <v>7105960</v>
      </c>
      <c r="X44" s="8">
        <v>2820891</v>
      </c>
      <c r="Y44" s="8">
        <v>968079</v>
      </c>
      <c r="Z44" s="8">
        <v>3094204</v>
      </c>
      <c r="AA44" s="8">
        <v>494212275</v>
      </c>
      <c r="AB44" s="8">
        <v>585680301</v>
      </c>
      <c r="AC44" s="178">
        <f>(D44)/AB44*100</f>
        <v>14.729655215089776</v>
      </c>
    </row>
    <row r="45" spans="1:32" ht="14.25">
      <c r="A45" s="128" t="s">
        <v>211</v>
      </c>
      <c r="B45" s="129"/>
      <c r="C45" s="4">
        <v>6</v>
      </c>
      <c r="D45" s="8">
        <f>D38-D44</f>
        <v>6158816</v>
      </c>
      <c r="E45" s="8">
        <f aca="true" t="shared" si="15" ref="E45:AB45">E38-E44</f>
        <v>242705</v>
      </c>
      <c r="F45" s="8">
        <f t="shared" si="15"/>
        <v>6401521</v>
      </c>
      <c r="G45" s="8">
        <f t="shared" si="15"/>
        <v>13449336</v>
      </c>
      <c r="H45" s="8">
        <f t="shared" si="15"/>
        <v>13449336</v>
      </c>
      <c r="I45" s="8">
        <f t="shared" si="15"/>
        <v>13177050</v>
      </c>
      <c r="J45" s="8">
        <f t="shared" si="15"/>
        <v>13177050</v>
      </c>
      <c r="K45" s="8">
        <f t="shared" si="15"/>
        <v>6801121</v>
      </c>
      <c r="L45" s="8">
        <f t="shared" si="15"/>
        <v>4758765</v>
      </c>
      <c r="M45" s="8">
        <f t="shared" si="15"/>
        <v>2042356</v>
      </c>
      <c r="N45" s="8">
        <f t="shared" si="15"/>
        <v>16876793</v>
      </c>
      <c r="O45" s="8">
        <f t="shared" si="15"/>
        <v>9592711</v>
      </c>
      <c r="P45" s="8">
        <f t="shared" si="15"/>
        <v>3219234</v>
      </c>
      <c r="Q45" s="8">
        <f t="shared" si="15"/>
        <v>2021418</v>
      </c>
      <c r="R45" s="8">
        <f>R38-R44</f>
        <v>2043430</v>
      </c>
      <c r="S45" s="8">
        <f t="shared" si="15"/>
        <v>5177170</v>
      </c>
      <c r="T45" s="8">
        <f t="shared" si="15"/>
        <v>14626571</v>
      </c>
      <c r="U45" s="8">
        <f t="shared" si="15"/>
        <v>0</v>
      </c>
      <c r="V45" s="8">
        <f t="shared" si="15"/>
        <v>13514724</v>
      </c>
      <c r="W45" s="8">
        <f t="shared" si="15"/>
        <v>-1663077</v>
      </c>
      <c r="X45" s="8">
        <f t="shared" si="15"/>
        <v>728490</v>
      </c>
      <c r="Y45" s="8">
        <f t="shared" si="15"/>
        <v>702007</v>
      </c>
      <c r="Z45" s="8">
        <f>Z38-Z44</f>
        <v>142177</v>
      </c>
      <c r="AA45" s="8">
        <f t="shared" si="15"/>
        <v>78355192</v>
      </c>
      <c r="AB45" s="8">
        <f t="shared" si="15"/>
        <v>84756713</v>
      </c>
      <c r="AC45" s="178">
        <f>(D45)/AB45*100</f>
        <v>7.2664639554863335</v>
      </c>
      <c r="AD45" s="24"/>
      <c r="AE45" s="24"/>
      <c r="AF45" s="24"/>
    </row>
    <row r="46" spans="2:32" ht="15">
      <c r="B46" s="27"/>
      <c r="C46" s="27"/>
      <c r="T46" s="24"/>
      <c r="U46" s="24"/>
      <c r="AB46" s="24"/>
      <c r="AC46" s="24"/>
      <c r="AE46" s="24"/>
      <c r="AF46" s="24"/>
    </row>
    <row r="47" spans="2:32" ht="15">
      <c r="B47" s="27"/>
      <c r="C47" s="27"/>
      <c r="N47" s="24"/>
      <c r="T47" s="24"/>
      <c r="U47" s="24"/>
      <c r="AB47" s="24"/>
      <c r="AC47" s="24"/>
      <c r="AF47" s="24"/>
    </row>
    <row r="48" spans="2:28" ht="15">
      <c r="B48" s="27"/>
      <c r="C48" s="27"/>
      <c r="D48" s="24"/>
      <c r="N48" s="24"/>
      <c r="S48" s="165"/>
      <c r="AB48" s="24"/>
    </row>
    <row r="49" spans="2:31" ht="15">
      <c r="B49" s="27"/>
      <c r="C49" s="27"/>
      <c r="D49" s="24"/>
      <c r="S49" s="24"/>
      <c r="T49" s="24"/>
      <c r="AA49" s="24"/>
      <c r="AE49" s="24"/>
    </row>
    <row r="50" spans="2:3" ht="15">
      <c r="B50" s="27"/>
      <c r="C50" s="27"/>
    </row>
    <row r="51" spans="8:31" ht="14.25">
      <c r="H51" s="2">
        <v>1612005</v>
      </c>
      <c r="T51" s="24"/>
      <c r="AB51" s="24"/>
      <c r="AE51" s="2">
        <v>606419943</v>
      </c>
    </row>
    <row r="52" spans="27:31" ht="14.25">
      <c r="AA52" s="24"/>
      <c r="AE52" s="24">
        <v>28798181</v>
      </c>
    </row>
    <row r="53" spans="31:32" ht="14.25">
      <c r="AE53" s="24">
        <f>SUM(AE51:AE52)</f>
        <v>635218124</v>
      </c>
      <c r="AF53" s="2">
        <v>90234162</v>
      </c>
    </row>
    <row r="54" ht="14.25">
      <c r="AE54" s="24">
        <f>AE53-AF53+D38</f>
        <v>637411467</v>
      </c>
    </row>
  </sheetData>
  <sheetProtection/>
  <mergeCells count="24">
    <mergeCell ref="N7:N8"/>
    <mergeCell ref="U7:U8"/>
    <mergeCell ref="V7:V8"/>
    <mergeCell ref="X7:X8"/>
    <mergeCell ref="O7:R7"/>
    <mergeCell ref="S7:S8"/>
    <mergeCell ref="T7:T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Y7:Y8"/>
    <mergeCell ref="Z7:Z8"/>
    <mergeCell ref="W7:W8"/>
    <mergeCell ref="AD6:AF7"/>
    <mergeCell ref="AB6:AB8"/>
    <mergeCell ref="AA6:AA8"/>
    <mergeCell ref="AC6:AC8"/>
  </mergeCells>
  <conditionalFormatting sqref="AC10:AC38 AC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C10:AC12 AC14:AC17 AC19:AC23 AC25:AC28 AC30:AC34">
    <cfRule type="top10" priority="5" dxfId="1" stopIfTrue="1" rank="5"/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68" r:id="rId1"/>
  <rowBreaks count="1" manualBreakCount="1">
    <brk id="45" max="29" man="1"/>
  </rowBreaks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50"/>
  <sheetViews>
    <sheetView view="pageBreakPreview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7" sqref="E37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6.421875" style="0" customWidth="1"/>
    <col min="4" max="4" width="12.00390625" style="0" customWidth="1"/>
    <col min="5" max="5" width="9.8515625" style="0" customWidth="1"/>
    <col min="6" max="6" width="12.8515625" style="0" hidden="1" customWidth="1"/>
    <col min="7" max="7" width="9.421875" style="0" hidden="1" customWidth="1"/>
    <col min="8" max="9" width="8.140625" style="0" hidden="1" customWidth="1"/>
    <col min="10" max="10" width="8.28125" style="0" hidden="1" customWidth="1"/>
    <col min="11" max="11" width="11.7109375" style="0" hidden="1" customWidth="1"/>
    <col min="12" max="12" width="10.28125" style="0" customWidth="1"/>
    <col min="13" max="13" width="14.28125" style="119" customWidth="1"/>
    <col min="14" max="14" width="13.00390625" style="0" customWidth="1"/>
    <col min="15" max="15" width="11.28125" style="0" customWidth="1"/>
    <col min="16" max="16" width="13.00390625" style="0" customWidth="1"/>
    <col min="17" max="17" width="14.28125" style="0" customWidth="1"/>
    <col min="18" max="18" width="14.57421875" style="0" customWidth="1"/>
    <col min="19" max="19" width="14.28125" style="0" customWidth="1"/>
    <col min="20" max="20" width="11.8515625" style="0" customWidth="1"/>
    <col min="21" max="27" width="11.7109375" style="0" customWidth="1"/>
    <col min="30" max="30" width="9.28125" style="0" customWidth="1"/>
    <col min="31" max="31" width="11.7109375" style="0" bestFit="1" customWidth="1"/>
    <col min="32" max="32" width="10.7109375" style="0" bestFit="1" customWidth="1"/>
    <col min="33" max="33" width="11.421875" style="0" customWidth="1"/>
  </cols>
  <sheetData>
    <row r="1" ht="15">
      <c r="S1" s="91" t="s">
        <v>159</v>
      </c>
    </row>
    <row r="2" spans="2:13" ht="14.25">
      <c r="B2" s="2" t="str">
        <f>'M31.12.11'!B2</f>
        <v>No. 1-2(1)/Market Share/2011-CP&amp;M </v>
      </c>
      <c r="C2" s="2"/>
      <c r="D2" s="2"/>
      <c r="E2" s="2"/>
      <c r="F2" s="2"/>
      <c r="G2" s="2"/>
      <c r="H2" s="2" t="s">
        <v>144</v>
      </c>
      <c r="I2" s="2"/>
      <c r="M2" s="2" t="str">
        <f>'M31.12.11'!G2</f>
        <v>Dated: 27th January 2012.</v>
      </c>
    </row>
    <row r="4" spans="2:3" ht="15.75">
      <c r="B4" s="31" t="s">
        <v>239</v>
      </c>
      <c r="C4" s="31"/>
    </row>
    <row r="5" spans="4:18" ht="12.75">
      <c r="D5">
        <v>1</v>
      </c>
      <c r="E5">
        <v>2</v>
      </c>
      <c r="G5">
        <v>3</v>
      </c>
      <c r="H5">
        <v>4</v>
      </c>
      <c r="I5">
        <v>5</v>
      </c>
      <c r="K5" s="65">
        <f>I5</f>
        <v>5</v>
      </c>
      <c r="M5" s="119">
        <v>3</v>
      </c>
      <c r="N5">
        <v>4</v>
      </c>
      <c r="O5">
        <v>5</v>
      </c>
      <c r="P5">
        <v>6</v>
      </c>
      <c r="R5" s="65"/>
    </row>
    <row r="6" spans="1:27" ht="15" customHeight="1">
      <c r="A6" s="441" t="s">
        <v>19</v>
      </c>
      <c r="B6" s="441" t="s">
        <v>20</v>
      </c>
      <c r="C6" s="490" t="s">
        <v>134</v>
      </c>
      <c r="D6" s="512" t="s">
        <v>58</v>
      </c>
      <c r="E6" s="513"/>
      <c r="F6" s="1"/>
      <c r="G6" s="1"/>
      <c r="H6" s="1"/>
      <c r="I6" s="1"/>
      <c r="J6" s="1"/>
      <c r="K6" s="111"/>
      <c r="L6" s="489" t="s">
        <v>66</v>
      </c>
      <c r="M6" s="489"/>
      <c r="N6" s="489"/>
      <c r="O6" s="489"/>
      <c r="P6" s="489"/>
      <c r="Q6" s="489"/>
      <c r="R6" s="483" t="s">
        <v>94</v>
      </c>
      <c r="S6" s="504" t="s">
        <v>95</v>
      </c>
      <c r="T6" s="506" t="s">
        <v>136</v>
      </c>
      <c r="U6" s="519" t="s">
        <v>113</v>
      </c>
      <c r="V6" s="441"/>
      <c r="W6" s="441"/>
      <c r="X6" s="441"/>
      <c r="Y6" s="441"/>
      <c r="Z6" s="441"/>
      <c r="AA6" s="166"/>
    </row>
    <row r="7" spans="1:27" ht="12.75" customHeight="1">
      <c r="A7" s="441"/>
      <c r="B7" s="441"/>
      <c r="C7" s="491"/>
      <c r="D7" s="514"/>
      <c r="E7" s="515"/>
      <c r="F7" s="516" t="s">
        <v>67</v>
      </c>
      <c r="G7" s="487" t="s">
        <v>64</v>
      </c>
      <c r="H7" s="487" t="s">
        <v>60</v>
      </c>
      <c r="I7" s="487" t="s">
        <v>61</v>
      </c>
      <c r="J7" s="487" t="s">
        <v>68</v>
      </c>
      <c r="K7" s="487" t="s">
        <v>82</v>
      </c>
      <c r="L7" s="521" t="s">
        <v>1</v>
      </c>
      <c r="M7" s="518" t="s">
        <v>59</v>
      </c>
      <c r="N7" s="486" t="s">
        <v>65</v>
      </c>
      <c r="O7" s="486" t="s">
        <v>62</v>
      </c>
      <c r="P7" s="486" t="s">
        <v>63</v>
      </c>
      <c r="Q7" s="483" t="s">
        <v>69</v>
      </c>
      <c r="R7" s="520"/>
      <c r="S7" s="504"/>
      <c r="T7" s="507"/>
      <c r="U7" s="519" t="s">
        <v>114</v>
      </c>
      <c r="V7" s="441"/>
      <c r="W7" s="441"/>
      <c r="X7" s="441" t="s">
        <v>6</v>
      </c>
      <c r="Y7" s="441"/>
      <c r="Z7" s="441"/>
      <c r="AA7" s="166"/>
    </row>
    <row r="8" spans="1:27" ht="33.75" customHeight="1">
      <c r="A8" s="441"/>
      <c r="B8" s="441"/>
      <c r="C8" s="492"/>
      <c r="D8" s="162" t="s">
        <v>1</v>
      </c>
      <c r="E8" s="163" t="s">
        <v>2</v>
      </c>
      <c r="F8" s="517"/>
      <c r="G8" s="488"/>
      <c r="H8" s="488"/>
      <c r="I8" s="488"/>
      <c r="J8" s="488"/>
      <c r="K8" s="488"/>
      <c r="L8" s="522"/>
      <c r="M8" s="518"/>
      <c r="N8" s="486"/>
      <c r="O8" s="486"/>
      <c r="P8" s="486"/>
      <c r="Q8" s="484"/>
      <c r="R8" s="484"/>
      <c r="S8" s="504"/>
      <c r="T8" s="508"/>
      <c r="U8" s="63" t="s">
        <v>47</v>
      </c>
      <c r="V8" s="54" t="s">
        <v>103</v>
      </c>
      <c r="W8" s="54" t="s">
        <v>104</v>
      </c>
      <c r="X8" s="52" t="s">
        <v>47</v>
      </c>
      <c r="Y8" s="54" t="s">
        <v>103</v>
      </c>
      <c r="Z8" s="54" t="s">
        <v>104</v>
      </c>
      <c r="AA8" s="167"/>
    </row>
    <row r="9" spans="1:31" ht="17.25" customHeight="1">
      <c r="A9" s="5">
        <v>1</v>
      </c>
      <c r="B9" s="6" t="s">
        <v>21</v>
      </c>
      <c r="C9" s="6"/>
      <c r="D9" s="23"/>
      <c r="E9" s="22"/>
      <c r="F9" s="22">
        <f aca="true" t="shared" si="0" ref="F9:F34">D9+E9</f>
        <v>0</v>
      </c>
      <c r="G9" s="22"/>
      <c r="H9" s="22"/>
      <c r="I9" s="22"/>
      <c r="J9" s="22">
        <f aca="true" t="shared" si="1" ref="J9:J34">H9+I9+G9</f>
        <v>0</v>
      </c>
      <c r="K9" s="22">
        <f aca="true" t="shared" si="2" ref="K9:K34">F9+J9</f>
        <v>0</v>
      </c>
      <c r="L9" s="22"/>
      <c r="M9" s="36"/>
      <c r="N9" s="36"/>
      <c r="O9" s="36"/>
      <c r="P9" s="36"/>
      <c r="Q9" s="22">
        <f>M9+O9+N9+P9</f>
        <v>0</v>
      </c>
      <c r="R9" s="22">
        <f aca="true" t="shared" si="3" ref="R9:R34">L9+Q9</f>
        <v>0</v>
      </c>
      <c r="S9" s="22">
        <f aca="true" t="shared" si="4" ref="S9:S34">K9+R9</f>
        <v>0</v>
      </c>
      <c r="T9" s="123"/>
      <c r="U9" s="321">
        <f>V9+W9</f>
        <v>5468</v>
      </c>
      <c r="V9" s="113">
        <v>2308</v>
      </c>
      <c r="W9" s="43">
        <v>3160</v>
      </c>
      <c r="X9" s="43">
        <f>Y9+Z9</f>
        <v>3900</v>
      </c>
      <c r="Y9" s="43">
        <v>2077</v>
      </c>
      <c r="Z9" s="43">
        <v>1823</v>
      </c>
      <c r="AA9" s="168"/>
      <c r="AB9" s="400">
        <v>9368</v>
      </c>
      <c r="AC9" s="400"/>
      <c r="AE9" s="96"/>
    </row>
    <row r="10" spans="1:33" ht="15">
      <c r="A10" s="5">
        <v>2</v>
      </c>
      <c r="B10" s="6" t="s">
        <v>22</v>
      </c>
      <c r="C10" s="100">
        <v>4</v>
      </c>
      <c r="D10" s="23">
        <f>U10</f>
        <v>218245</v>
      </c>
      <c r="E10" s="22"/>
      <c r="F10" s="22">
        <f t="shared" si="0"/>
        <v>218245</v>
      </c>
      <c r="G10" s="36"/>
      <c r="H10" s="36"/>
      <c r="I10" s="36"/>
      <c r="J10" s="22">
        <f t="shared" si="1"/>
        <v>0</v>
      </c>
      <c r="K10" s="22">
        <f t="shared" si="2"/>
        <v>218245</v>
      </c>
      <c r="L10" s="22">
        <f>X10</f>
        <v>11286</v>
      </c>
      <c r="M10" s="36">
        <v>9311238</v>
      </c>
      <c r="N10" s="36">
        <v>7757350</v>
      </c>
      <c r="O10" s="36"/>
      <c r="P10" s="36">
        <v>612536</v>
      </c>
      <c r="Q10" s="22">
        <f>M10+O10+N10+P10</f>
        <v>17681124</v>
      </c>
      <c r="R10" s="22">
        <f t="shared" si="3"/>
        <v>17692410</v>
      </c>
      <c r="S10" s="22">
        <f t="shared" si="4"/>
        <v>17910655</v>
      </c>
      <c r="T10" s="172">
        <f>(D10+L10)/S10*100</f>
        <v>1.2815332549256295</v>
      </c>
      <c r="U10" s="112">
        <f aca="true" t="shared" si="5" ref="U10:U34">V10+W10</f>
        <v>218245</v>
      </c>
      <c r="V10" s="43">
        <v>29391</v>
      </c>
      <c r="W10" s="43">
        <v>188854</v>
      </c>
      <c r="X10" s="10">
        <f aca="true" t="shared" si="6" ref="X10:X23">Y10+Z10</f>
        <v>11286</v>
      </c>
      <c r="Y10" s="43">
        <v>9435</v>
      </c>
      <c r="Z10" s="43">
        <v>1851</v>
      </c>
      <c r="AA10" s="168"/>
      <c r="AB10" s="400">
        <v>229531</v>
      </c>
      <c r="AE10" s="96">
        <v>8778173</v>
      </c>
      <c r="AG10" s="96">
        <f>AE10-AF10</f>
        <v>8778173</v>
      </c>
    </row>
    <row r="11" spans="1:33" ht="15">
      <c r="A11" s="5">
        <v>3</v>
      </c>
      <c r="B11" s="6" t="s">
        <v>23</v>
      </c>
      <c r="C11" s="100">
        <v>2</v>
      </c>
      <c r="D11" s="23">
        <f>U11</f>
        <v>93421</v>
      </c>
      <c r="E11" s="22"/>
      <c r="F11" s="22">
        <f t="shared" si="0"/>
        <v>93421</v>
      </c>
      <c r="G11" s="36"/>
      <c r="H11" s="36"/>
      <c r="I11" s="36"/>
      <c r="J11" s="22">
        <f t="shared" si="1"/>
        <v>0</v>
      </c>
      <c r="K11" s="22">
        <f t="shared" si="2"/>
        <v>93421</v>
      </c>
      <c r="L11" s="22">
        <f>X11</f>
        <v>11692</v>
      </c>
      <c r="M11" s="36">
        <v>47840</v>
      </c>
      <c r="N11" s="36">
        <v>127243</v>
      </c>
      <c r="O11" s="36"/>
      <c r="P11" s="36">
        <v>930</v>
      </c>
      <c r="Q11" s="22">
        <f aca="true" t="shared" si="7" ref="Q11:Q33">M11+O11+N11+P11</f>
        <v>176013</v>
      </c>
      <c r="R11" s="22">
        <f t="shared" si="3"/>
        <v>187705</v>
      </c>
      <c r="S11" s="22">
        <f t="shared" si="4"/>
        <v>281126</v>
      </c>
      <c r="T11" s="172">
        <f>(D11+L11)/S11*100</f>
        <v>37.389995944878805</v>
      </c>
      <c r="U11" s="112">
        <f t="shared" si="5"/>
        <v>93421</v>
      </c>
      <c r="V11" s="43">
        <v>2076</v>
      </c>
      <c r="W11" s="43">
        <v>91345</v>
      </c>
      <c r="X11" s="10">
        <f t="shared" si="6"/>
        <v>11692</v>
      </c>
      <c r="Y11" s="43">
        <v>3289</v>
      </c>
      <c r="Z11" s="43">
        <v>8403</v>
      </c>
      <c r="AA11" s="168"/>
      <c r="AB11" s="400">
        <v>105113</v>
      </c>
      <c r="AC11" s="96">
        <f>AB11-Y11</f>
        <v>101824</v>
      </c>
      <c r="AE11" s="96">
        <v>2080137</v>
      </c>
      <c r="AF11">
        <v>2080137</v>
      </c>
      <c r="AG11" s="96">
        <f aca="true" t="shared" si="8" ref="AG11:AG38">AE11-AF11</f>
        <v>0</v>
      </c>
    </row>
    <row r="12" spans="1:33" ht="15">
      <c r="A12" s="5">
        <v>4</v>
      </c>
      <c r="B12" s="6" t="s">
        <v>24</v>
      </c>
      <c r="C12" s="100">
        <v>4</v>
      </c>
      <c r="D12" s="23">
        <f>U12+U18</f>
        <v>390750</v>
      </c>
      <c r="E12" s="22"/>
      <c r="F12" s="22">
        <f t="shared" si="0"/>
        <v>390750</v>
      </c>
      <c r="G12" s="36"/>
      <c r="H12" s="36"/>
      <c r="I12" s="36"/>
      <c r="J12" s="22">
        <f t="shared" si="1"/>
        <v>0</v>
      </c>
      <c r="K12" s="22">
        <f t="shared" si="2"/>
        <v>390750</v>
      </c>
      <c r="L12" s="22">
        <f>X12+X18</f>
        <v>4030</v>
      </c>
      <c r="M12" s="36">
        <v>3649534</v>
      </c>
      <c r="N12" s="36">
        <v>4912473</v>
      </c>
      <c r="O12" s="36"/>
      <c r="P12" s="36">
        <v>1534689</v>
      </c>
      <c r="Q12" s="22">
        <f t="shared" si="7"/>
        <v>10096696</v>
      </c>
      <c r="R12" s="22">
        <f t="shared" si="3"/>
        <v>10100726</v>
      </c>
      <c r="S12" s="22">
        <f t="shared" si="4"/>
        <v>10491476</v>
      </c>
      <c r="T12" s="172">
        <f>(D12+L12)/S12*100</f>
        <v>3.762864252846787</v>
      </c>
      <c r="U12" s="112">
        <f t="shared" si="5"/>
        <v>281674</v>
      </c>
      <c r="V12" s="43">
        <v>15925</v>
      </c>
      <c r="W12" s="43">
        <v>265749</v>
      </c>
      <c r="X12" s="10">
        <f t="shared" si="6"/>
        <v>2467</v>
      </c>
      <c r="Y12" s="43">
        <v>1931</v>
      </c>
      <c r="Z12" s="43">
        <v>536</v>
      </c>
      <c r="AA12" s="168"/>
      <c r="AB12" s="400">
        <v>284141</v>
      </c>
      <c r="AC12" s="96"/>
      <c r="AE12" s="96">
        <v>8335277</v>
      </c>
      <c r="AF12">
        <v>4728969</v>
      </c>
      <c r="AG12" s="96">
        <f t="shared" si="8"/>
        <v>3606308</v>
      </c>
    </row>
    <row r="13" spans="1:33" ht="15">
      <c r="A13" s="5">
        <v>5</v>
      </c>
      <c r="B13" s="6" t="s">
        <v>25</v>
      </c>
      <c r="C13" s="100"/>
      <c r="D13" s="23"/>
      <c r="E13" s="22"/>
      <c r="F13" s="22">
        <f t="shared" si="0"/>
        <v>0</v>
      </c>
      <c r="G13" s="36"/>
      <c r="H13" s="36"/>
      <c r="I13" s="36"/>
      <c r="J13" s="22">
        <f t="shared" si="1"/>
        <v>0</v>
      </c>
      <c r="K13" s="22">
        <f t="shared" si="2"/>
        <v>0</v>
      </c>
      <c r="L13" s="22"/>
      <c r="M13" s="36">
        <v>0</v>
      </c>
      <c r="N13" s="36"/>
      <c r="O13" s="36"/>
      <c r="P13" s="36"/>
      <c r="Q13" s="22">
        <f t="shared" si="7"/>
        <v>0</v>
      </c>
      <c r="R13" s="22">
        <f t="shared" si="3"/>
        <v>0</v>
      </c>
      <c r="S13" s="22">
        <f t="shared" si="4"/>
        <v>0</v>
      </c>
      <c r="T13" s="172"/>
      <c r="U13" s="112">
        <f t="shared" si="5"/>
        <v>122194</v>
      </c>
      <c r="V13" s="43">
        <v>32265</v>
      </c>
      <c r="W13" s="43">
        <v>89929</v>
      </c>
      <c r="X13" s="10">
        <f t="shared" si="6"/>
        <v>7171</v>
      </c>
      <c r="Y13" s="43">
        <v>1763</v>
      </c>
      <c r="Z13" s="43">
        <v>5408</v>
      </c>
      <c r="AA13" s="168"/>
      <c r="AB13" s="400">
        <v>129365</v>
      </c>
      <c r="AC13" s="96"/>
      <c r="AE13" s="96"/>
      <c r="AG13" s="96">
        <f t="shared" si="8"/>
        <v>0</v>
      </c>
    </row>
    <row r="14" spans="1:33" ht="15">
      <c r="A14" s="5">
        <v>6</v>
      </c>
      <c r="B14" s="6" t="s">
        <v>26</v>
      </c>
      <c r="C14" s="100">
        <v>3</v>
      </c>
      <c r="D14" s="23">
        <f>U14</f>
        <v>223642</v>
      </c>
      <c r="E14" s="22"/>
      <c r="F14" s="22">
        <f t="shared" si="0"/>
        <v>223642</v>
      </c>
      <c r="G14" s="36"/>
      <c r="H14" s="36"/>
      <c r="I14" s="36"/>
      <c r="J14" s="22">
        <f t="shared" si="1"/>
        <v>0</v>
      </c>
      <c r="K14" s="22">
        <f t="shared" si="2"/>
        <v>223642</v>
      </c>
      <c r="L14" s="22">
        <f>X14</f>
        <v>31598</v>
      </c>
      <c r="M14" s="36">
        <v>8085619</v>
      </c>
      <c r="N14" s="36">
        <v>3835891</v>
      </c>
      <c r="O14" s="36"/>
      <c r="P14" s="36">
        <v>118862</v>
      </c>
      <c r="Q14" s="22">
        <f t="shared" si="7"/>
        <v>12040372</v>
      </c>
      <c r="R14" s="22">
        <f t="shared" si="3"/>
        <v>12071970</v>
      </c>
      <c r="S14" s="22">
        <f t="shared" si="4"/>
        <v>12295612</v>
      </c>
      <c r="T14" s="172">
        <f>(D14+L14)/S14*100</f>
        <v>2.0758625109510613</v>
      </c>
      <c r="U14" s="112">
        <f t="shared" si="5"/>
        <v>223642</v>
      </c>
      <c r="V14" s="43">
        <v>43836</v>
      </c>
      <c r="W14" s="43">
        <v>179806</v>
      </c>
      <c r="X14" s="10">
        <f>Y14+Z14</f>
        <v>31598</v>
      </c>
      <c r="Y14" s="43">
        <v>27690</v>
      </c>
      <c r="Z14" s="43">
        <v>3908</v>
      </c>
      <c r="AA14" s="168"/>
      <c r="AB14" s="400">
        <v>255240</v>
      </c>
      <c r="AC14" s="96"/>
      <c r="AE14" s="96">
        <v>7647990</v>
      </c>
      <c r="AG14" s="96">
        <f t="shared" si="8"/>
        <v>7647990</v>
      </c>
    </row>
    <row r="15" spans="1:33" ht="15">
      <c r="A15" s="5">
        <v>7</v>
      </c>
      <c r="B15" s="6" t="s">
        <v>27</v>
      </c>
      <c r="C15" s="100">
        <v>4</v>
      </c>
      <c r="D15" s="23">
        <f>U15</f>
        <v>24701</v>
      </c>
      <c r="E15" s="22"/>
      <c r="F15" s="22">
        <f t="shared" si="0"/>
        <v>24701</v>
      </c>
      <c r="G15" s="36"/>
      <c r="H15" s="36"/>
      <c r="I15" s="36"/>
      <c r="J15" s="22">
        <f t="shared" si="1"/>
        <v>0</v>
      </c>
      <c r="K15" s="22">
        <f t="shared" si="2"/>
        <v>24701</v>
      </c>
      <c r="L15" s="22">
        <f>X15</f>
        <v>2265</v>
      </c>
      <c r="M15" s="36">
        <v>4251045</v>
      </c>
      <c r="N15" s="36">
        <v>2781326</v>
      </c>
      <c r="O15" s="36"/>
      <c r="P15" s="36">
        <v>221355</v>
      </c>
      <c r="Q15" s="22">
        <f t="shared" si="7"/>
        <v>7253726</v>
      </c>
      <c r="R15" s="22">
        <f t="shared" si="3"/>
        <v>7255991</v>
      </c>
      <c r="S15" s="22">
        <f t="shared" si="4"/>
        <v>7280692</v>
      </c>
      <c r="T15" s="172">
        <f>(D15+L15)/S15*100</f>
        <v>0.3703768817579428</v>
      </c>
      <c r="U15" s="112">
        <f t="shared" si="5"/>
        <v>24701</v>
      </c>
      <c r="V15" s="43">
        <v>3231</v>
      </c>
      <c r="W15" s="43">
        <v>21470</v>
      </c>
      <c r="X15" s="10">
        <f t="shared" si="6"/>
        <v>2265</v>
      </c>
      <c r="Y15" s="55">
        <v>2138</v>
      </c>
      <c r="Z15" s="43">
        <v>127</v>
      </c>
      <c r="AA15" s="168"/>
      <c r="AB15" s="400">
        <v>26966</v>
      </c>
      <c r="AC15" s="96"/>
      <c r="AE15" s="96">
        <v>3748189</v>
      </c>
      <c r="AG15" s="96">
        <f t="shared" si="8"/>
        <v>3748189</v>
      </c>
    </row>
    <row r="16" spans="1:33" ht="15">
      <c r="A16" s="5">
        <v>8</v>
      </c>
      <c r="B16" s="6" t="s">
        <v>28</v>
      </c>
      <c r="C16" s="100">
        <v>3</v>
      </c>
      <c r="D16" s="23">
        <f>U16</f>
        <v>68254</v>
      </c>
      <c r="E16" s="22"/>
      <c r="F16" s="22">
        <f t="shared" si="0"/>
        <v>68254</v>
      </c>
      <c r="G16" s="36"/>
      <c r="H16" s="36"/>
      <c r="I16" s="36"/>
      <c r="J16" s="22">
        <f t="shared" si="1"/>
        <v>0</v>
      </c>
      <c r="K16" s="22">
        <f t="shared" si="2"/>
        <v>68254</v>
      </c>
      <c r="L16" s="22">
        <f>X16</f>
        <v>974</v>
      </c>
      <c r="M16" s="36">
        <v>271468</v>
      </c>
      <c r="N16" s="36">
        <v>397979</v>
      </c>
      <c r="O16" s="36"/>
      <c r="P16" s="36">
        <v>33</v>
      </c>
      <c r="Q16" s="22">
        <f t="shared" si="7"/>
        <v>669480</v>
      </c>
      <c r="R16" s="22">
        <f t="shared" si="3"/>
        <v>670454</v>
      </c>
      <c r="S16" s="22">
        <f t="shared" si="4"/>
        <v>738708</v>
      </c>
      <c r="T16" s="172">
        <f>(D16+L16)/S16*100</f>
        <v>9.371497262788544</v>
      </c>
      <c r="U16" s="112">
        <f t="shared" si="5"/>
        <v>68254</v>
      </c>
      <c r="V16" s="43">
        <v>3999</v>
      </c>
      <c r="W16" s="43">
        <v>64255</v>
      </c>
      <c r="X16" s="10">
        <f t="shared" si="6"/>
        <v>974</v>
      </c>
      <c r="Y16" s="43">
        <v>336</v>
      </c>
      <c r="Z16" s="43">
        <v>638</v>
      </c>
      <c r="AA16" s="168"/>
      <c r="AB16" s="400">
        <v>69228</v>
      </c>
      <c r="AC16" s="96"/>
      <c r="AE16" s="96">
        <v>1501017</v>
      </c>
      <c r="AF16">
        <v>1158891</v>
      </c>
      <c r="AG16" s="96">
        <f t="shared" si="8"/>
        <v>342126</v>
      </c>
    </row>
    <row r="17" spans="1:33" ht="17.25" customHeight="1">
      <c r="A17" s="5">
        <v>9</v>
      </c>
      <c r="B17" s="6" t="s">
        <v>29</v>
      </c>
      <c r="C17" s="100">
        <v>3</v>
      </c>
      <c r="D17" s="23">
        <f>U17</f>
        <v>78426</v>
      </c>
      <c r="E17" s="22"/>
      <c r="F17" s="22">
        <f t="shared" si="0"/>
        <v>78426</v>
      </c>
      <c r="G17" s="36"/>
      <c r="H17" s="36"/>
      <c r="I17" s="36"/>
      <c r="J17" s="22">
        <f t="shared" si="1"/>
        <v>0</v>
      </c>
      <c r="K17" s="22">
        <f t="shared" si="2"/>
        <v>78426</v>
      </c>
      <c r="L17" s="22">
        <f>X17</f>
        <v>718</v>
      </c>
      <c r="M17" s="36">
        <v>520980</v>
      </c>
      <c r="N17" s="36">
        <v>115815</v>
      </c>
      <c r="O17" s="36"/>
      <c r="P17" s="36">
        <v>20</v>
      </c>
      <c r="Q17" s="22">
        <f t="shared" si="7"/>
        <v>636815</v>
      </c>
      <c r="R17" s="22">
        <f t="shared" si="3"/>
        <v>637533</v>
      </c>
      <c r="S17" s="22">
        <f t="shared" si="4"/>
        <v>715959</v>
      </c>
      <c r="T17" s="172">
        <f>(D17+L17)/S17*100</f>
        <v>11.05426428049651</v>
      </c>
      <c r="U17" s="112">
        <f t="shared" si="5"/>
        <v>78426</v>
      </c>
      <c r="V17" s="43">
        <v>40403</v>
      </c>
      <c r="W17" s="43">
        <v>38023</v>
      </c>
      <c r="X17" s="10">
        <f t="shared" si="6"/>
        <v>718</v>
      </c>
      <c r="Y17" s="43">
        <v>406</v>
      </c>
      <c r="Z17" s="43">
        <v>312</v>
      </c>
      <c r="AA17" s="168"/>
      <c r="AB17" s="400">
        <v>79144</v>
      </c>
      <c r="AC17" s="96"/>
      <c r="AE17" s="96">
        <v>470846</v>
      </c>
      <c r="AG17" s="96">
        <f t="shared" si="8"/>
        <v>470846</v>
      </c>
    </row>
    <row r="18" spans="1:33" ht="15">
      <c r="A18" s="5">
        <v>10</v>
      </c>
      <c r="B18" s="6" t="s">
        <v>30</v>
      </c>
      <c r="C18" s="100"/>
      <c r="D18" s="23"/>
      <c r="E18" s="22"/>
      <c r="F18" s="22">
        <f t="shared" si="0"/>
        <v>0</v>
      </c>
      <c r="G18" s="36"/>
      <c r="H18" s="36"/>
      <c r="I18" s="36"/>
      <c r="J18" s="22">
        <f t="shared" si="1"/>
        <v>0</v>
      </c>
      <c r="K18" s="22">
        <f t="shared" si="2"/>
        <v>0</v>
      </c>
      <c r="L18" s="22"/>
      <c r="M18" s="36">
        <v>0</v>
      </c>
      <c r="N18" s="36"/>
      <c r="O18" s="36"/>
      <c r="P18" s="36"/>
      <c r="Q18" s="22">
        <f t="shared" si="7"/>
        <v>0</v>
      </c>
      <c r="R18" s="22">
        <f t="shared" si="3"/>
        <v>0</v>
      </c>
      <c r="S18" s="22">
        <f t="shared" si="4"/>
        <v>0</v>
      </c>
      <c r="T18" s="172"/>
      <c r="U18" s="112">
        <f t="shared" si="5"/>
        <v>109076</v>
      </c>
      <c r="V18" s="43">
        <v>18091</v>
      </c>
      <c r="W18" s="43">
        <v>90985</v>
      </c>
      <c r="X18" s="10">
        <f t="shared" si="6"/>
        <v>1563</v>
      </c>
      <c r="Y18" s="43">
        <v>1563</v>
      </c>
      <c r="Z18" s="43">
        <v>0</v>
      </c>
      <c r="AA18" s="168"/>
      <c r="AB18" s="400">
        <v>110639</v>
      </c>
      <c r="AC18" s="96"/>
      <c r="AE18" s="96"/>
      <c r="AG18" s="96">
        <f t="shared" si="8"/>
        <v>0</v>
      </c>
    </row>
    <row r="19" spans="1:33" ht="15">
      <c r="A19" s="5">
        <v>11</v>
      </c>
      <c r="B19" s="6" t="s">
        <v>31</v>
      </c>
      <c r="C19" s="100">
        <v>4</v>
      </c>
      <c r="D19" s="23">
        <f>U19</f>
        <v>365662</v>
      </c>
      <c r="E19" s="22"/>
      <c r="F19" s="22">
        <f t="shared" si="0"/>
        <v>365662</v>
      </c>
      <c r="G19" s="36"/>
      <c r="H19" s="36"/>
      <c r="I19" s="36"/>
      <c r="J19" s="22">
        <f t="shared" si="1"/>
        <v>0</v>
      </c>
      <c r="K19" s="22">
        <f t="shared" si="2"/>
        <v>365662</v>
      </c>
      <c r="L19" s="22">
        <f>X19</f>
        <v>15871</v>
      </c>
      <c r="M19" s="36">
        <v>7882826</v>
      </c>
      <c r="N19" s="36">
        <v>6796985</v>
      </c>
      <c r="O19" s="36"/>
      <c r="P19" s="36">
        <v>2046800</v>
      </c>
      <c r="Q19" s="22">
        <f t="shared" si="7"/>
        <v>16726611</v>
      </c>
      <c r="R19" s="22">
        <f t="shared" si="3"/>
        <v>16742482</v>
      </c>
      <c r="S19" s="22">
        <f t="shared" si="4"/>
        <v>17108144</v>
      </c>
      <c r="T19" s="172">
        <f>(D19+L19)/S19*100</f>
        <v>2.2301250211595134</v>
      </c>
      <c r="U19" s="112">
        <f t="shared" si="5"/>
        <v>365662</v>
      </c>
      <c r="V19" s="43">
        <v>62076</v>
      </c>
      <c r="W19" s="43">
        <v>303586</v>
      </c>
      <c r="X19" s="10">
        <f>Y19+Z19</f>
        <v>15871</v>
      </c>
      <c r="Y19" s="43">
        <v>9140</v>
      </c>
      <c r="Z19" s="43">
        <v>6731</v>
      </c>
      <c r="AA19" s="168"/>
      <c r="AB19" s="400">
        <v>381533</v>
      </c>
      <c r="AC19" s="96"/>
      <c r="AE19" s="96">
        <v>7726230</v>
      </c>
      <c r="AG19" s="96">
        <f t="shared" si="8"/>
        <v>7726230</v>
      </c>
    </row>
    <row r="20" spans="1:33" ht="15">
      <c r="A20" s="5">
        <v>12</v>
      </c>
      <c r="B20" s="6" t="s">
        <v>32</v>
      </c>
      <c r="C20" s="100">
        <v>4</v>
      </c>
      <c r="D20" s="23">
        <f>U20</f>
        <v>334842</v>
      </c>
      <c r="E20" s="22"/>
      <c r="F20" s="22">
        <f t="shared" si="0"/>
        <v>334842</v>
      </c>
      <c r="G20" s="36"/>
      <c r="H20" s="36"/>
      <c r="I20" s="36"/>
      <c r="J20" s="22">
        <f t="shared" si="1"/>
        <v>0</v>
      </c>
      <c r="K20" s="22">
        <f t="shared" si="2"/>
        <v>334842</v>
      </c>
      <c r="L20" s="22">
        <f>X20</f>
        <v>5594</v>
      </c>
      <c r="M20" s="36">
        <v>4234881</v>
      </c>
      <c r="N20" s="36">
        <v>2333615</v>
      </c>
      <c r="O20" s="36"/>
      <c r="P20" s="36">
        <v>613862</v>
      </c>
      <c r="Q20" s="22">
        <f t="shared" si="7"/>
        <v>7182358</v>
      </c>
      <c r="R20" s="22">
        <f t="shared" si="3"/>
        <v>7187952</v>
      </c>
      <c r="S20" s="22">
        <f t="shared" si="4"/>
        <v>7522794</v>
      </c>
      <c r="T20" s="172">
        <f>(D20+L20)/S20*100</f>
        <v>4.525393091981517</v>
      </c>
      <c r="U20" s="112">
        <f t="shared" si="5"/>
        <v>334842</v>
      </c>
      <c r="V20" s="43">
        <v>44591</v>
      </c>
      <c r="W20" s="43">
        <v>290251</v>
      </c>
      <c r="X20" s="10">
        <f t="shared" si="6"/>
        <v>5594</v>
      </c>
      <c r="Y20" s="43">
        <v>3029</v>
      </c>
      <c r="Z20" s="43">
        <v>2565</v>
      </c>
      <c r="AA20" s="168"/>
      <c r="AB20" s="400">
        <v>340436</v>
      </c>
      <c r="AC20" s="96"/>
      <c r="AE20" s="96">
        <v>3813032</v>
      </c>
      <c r="AG20" s="96">
        <f t="shared" si="8"/>
        <v>3813032</v>
      </c>
    </row>
    <row r="21" spans="1:33" ht="15">
      <c r="A21" s="5">
        <v>13</v>
      </c>
      <c r="B21" s="6" t="s">
        <v>33</v>
      </c>
      <c r="C21" s="100">
        <v>3</v>
      </c>
      <c r="D21" s="23">
        <f>U21+U13</f>
        <v>465220</v>
      </c>
      <c r="E21" s="22"/>
      <c r="F21" s="22">
        <f t="shared" si="0"/>
        <v>465220</v>
      </c>
      <c r="G21" s="36"/>
      <c r="H21" s="36"/>
      <c r="I21" s="36"/>
      <c r="J21" s="22">
        <f t="shared" si="1"/>
        <v>0</v>
      </c>
      <c r="K21" s="22">
        <f t="shared" si="2"/>
        <v>465220</v>
      </c>
      <c r="L21" s="22">
        <f>X21+X13</f>
        <v>34455</v>
      </c>
      <c r="M21" s="36">
        <v>4344245</v>
      </c>
      <c r="N21" s="36">
        <v>4755561</v>
      </c>
      <c r="O21" s="36"/>
      <c r="P21" s="36">
        <v>1772</v>
      </c>
      <c r="Q21" s="22">
        <f t="shared" si="7"/>
        <v>9101578</v>
      </c>
      <c r="R21" s="22">
        <f t="shared" si="3"/>
        <v>9136033</v>
      </c>
      <c r="S21" s="22">
        <f t="shared" si="4"/>
        <v>9601253</v>
      </c>
      <c r="T21" s="172">
        <f>(D21+L21)/S21*100</f>
        <v>5.204268651185424</v>
      </c>
      <c r="U21" s="112">
        <f t="shared" si="5"/>
        <v>343026</v>
      </c>
      <c r="V21" s="43">
        <v>39739</v>
      </c>
      <c r="W21" s="43">
        <v>303287</v>
      </c>
      <c r="X21" s="10">
        <f t="shared" si="6"/>
        <v>27284</v>
      </c>
      <c r="Y21" s="43">
        <v>22052</v>
      </c>
      <c r="Z21" s="43">
        <v>5232</v>
      </c>
      <c r="AA21" s="168"/>
      <c r="AB21" s="400">
        <v>370310</v>
      </c>
      <c r="AC21" s="96"/>
      <c r="AE21" s="96">
        <v>10933858</v>
      </c>
      <c r="AF21">
        <v>6698027</v>
      </c>
      <c r="AG21" s="96">
        <f t="shared" si="8"/>
        <v>4235831</v>
      </c>
    </row>
    <row r="22" spans="1:33" ht="15">
      <c r="A22" s="5">
        <v>14</v>
      </c>
      <c r="B22" s="6" t="s">
        <v>34</v>
      </c>
      <c r="C22" s="100">
        <v>4</v>
      </c>
      <c r="D22" s="23">
        <f>U22</f>
        <v>209197</v>
      </c>
      <c r="E22" s="22"/>
      <c r="F22" s="22">
        <f t="shared" si="0"/>
        <v>209197</v>
      </c>
      <c r="G22" s="36"/>
      <c r="H22" s="36"/>
      <c r="I22" s="36"/>
      <c r="J22" s="22">
        <f t="shared" si="1"/>
        <v>0</v>
      </c>
      <c r="K22" s="22">
        <f t="shared" si="2"/>
        <v>209197</v>
      </c>
      <c r="L22" s="22">
        <f>X22</f>
        <v>5362</v>
      </c>
      <c r="M22" s="36">
        <v>10741177</v>
      </c>
      <c r="N22" s="36">
        <v>9441918</v>
      </c>
      <c r="O22" s="36"/>
      <c r="P22" s="36">
        <v>679159</v>
      </c>
      <c r="Q22" s="22">
        <f t="shared" si="7"/>
        <v>20862254</v>
      </c>
      <c r="R22" s="22">
        <f t="shared" si="3"/>
        <v>20867616</v>
      </c>
      <c r="S22" s="22">
        <f t="shared" si="4"/>
        <v>21076813</v>
      </c>
      <c r="T22" s="172">
        <f>(D22+L22)/S22*100</f>
        <v>1.0179859734960879</v>
      </c>
      <c r="U22" s="112">
        <f t="shared" si="5"/>
        <v>209197</v>
      </c>
      <c r="V22" s="43">
        <v>48163</v>
      </c>
      <c r="W22" s="43">
        <v>161034</v>
      </c>
      <c r="X22" s="10">
        <f t="shared" si="6"/>
        <v>5362</v>
      </c>
      <c r="Y22" s="43">
        <v>4429</v>
      </c>
      <c r="Z22" s="43">
        <v>933</v>
      </c>
      <c r="AA22" s="168"/>
      <c r="AB22" s="400">
        <v>214559</v>
      </c>
      <c r="AC22" s="96"/>
      <c r="AE22" s="96">
        <v>9134729</v>
      </c>
      <c r="AG22" s="96">
        <f t="shared" si="8"/>
        <v>9134729</v>
      </c>
    </row>
    <row r="23" spans="1:33" ht="15">
      <c r="A23" s="5">
        <v>15</v>
      </c>
      <c r="B23" s="6" t="s">
        <v>35</v>
      </c>
      <c r="C23" s="100">
        <v>1</v>
      </c>
      <c r="D23" s="23">
        <f>U23+U24</f>
        <v>143728</v>
      </c>
      <c r="E23" s="22"/>
      <c r="F23" s="22">
        <f t="shared" si="0"/>
        <v>143728</v>
      </c>
      <c r="G23" s="36"/>
      <c r="H23" s="36"/>
      <c r="I23" s="36"/>
      <c r="J23" s="22">
        <f t="shared" si="1"/>
        <v>0</v>
      </c>
      <c r="K23" s="22">
        <f t="shared" si="2"/>
        <v>143728</v>
      </c>
      <c r="L23" s="22">
        <f>X23+X24</f>
        <v>3080</v>
      </c>
      <c r="M23" s="36">
        <v>19965</v>
      </c>
      <c r="N23" s="36">
        <v>75908</v>
      </c>
      <c r="O23" s="36"/>
      <c r="P23" s="36">
        <v>150</v>
      </c>
      <c r="Q23" s="22">
        <f t="shared" si="7"/>
        <v>96023</v>
      </c>
      <c r="R23" s="22">
        <f t="shared" si="3"/>
        <v>99103</v>
      </c>
      <c r="S23" s="22">
        <f t="shared" si="4"/>
        <v>242831</v>
      </c>
      <c r="T23" s="172">
        <f>(D23+L23)/S23*100</f>
        <v>60.456860944442845</v>
      </c>
      <c r="U23" s="112">
        <f t="shared" si="5"/>
        <v>74546</v>
      </c>
      <c r="V23" s="43">
        <v>790</v>
      </c>
      <c r="W23" s="43">
        <v>73756</v>
      </c>
      <c r="X23" s="10">
        <f t="shared" si="6"/>
        <v>227</v>
      </c>
      <c r="Y23" s="43">
        <v>44</v>
      </c>
      <c r="Z23" s="43">
        <v>183</v>
      </c>
      <c r="AA23" s="168"/>
      <c r="AB23" s="400">
        <v>74773</v>
      </c>
      <c r="AC23" s="96"/>
      <c r="AE23" s="96">
        <v>626568</v>
      </c>
      <c r="AF23">
        <v>626568</v>
      </c>
      <c r="AG23" s="96">
        <f t="shared" si="8"/>
        <v>0</v>
      </c>
    </row>
    <row r="24" spans="1:33" ht="15">
      <c r="A24" s="5">
        <v>16</v>
      </c>
      <c r="B24" s="6" t="s">
        <v>36</v>
      </c>
      <c r="C24" s="100"/>
      <c r="D24" s="23"/>
      <c r="E24" s="22"/>
      <c r="F24" s="22">
        <f t="shared" si="0"/>
        <v>0</v>
      </c>
      <c r="G24" s="36"/>
      <c r="H24" s="36"/>
      <c r="I24" s="36"/>
      <c r="J24" s="22">
        <f t="shared" si="1"/>
        <v>0</v>
      </c>
      <c r="K24" s="22">
        <f t="shared" si="2"/>
        <v>0</v>
      </c>
      <c r="L24" s="22"/>
      <c r="M24" s="36">
        <v>0</v>
      </c>
      <c r="N24" s="36"/>
      <c r="O24" s="36"/>
      <c r="P24" s="36"/>
      <c r="Q24" s="22">
        <f t="shared" si="7"/>
        <v>0</v>
      </c>
      <c r="R24" s="22">
        <f t="shared" si="3"/>
        <v>0</v>
      </c>
      <c r="S24" s="22">
        <f t="shared" si="4"/>
        <v>0</v>
      </c>
      <c r="T24" s="172"/>
      <c r="U24" s="112">
        <f t="shared" si="5"/>
        <v>69182</v>
      </c>
      <c r="V24" s="43">
        <v>30064</v>
      </c>
      <c r="W24" s="43">
        <v>39118</v>
      </c>
      <c r="X24" s="10">
        <f aca="true" t="shared" si="9" ref="X24:X34">Y24+Z24</f>
        <v>2853</v>
      </c>
      <c r="Y24" s="43">
        <v>2505</v>
      </c>
      <c r="Z24" s="43">
        <v>348</v>
      </c>
      <c r="AA24" s="168"/>
      <c r="AB24" s="400">
        <v>72035</v>
      </c>
      <c r="AC24" s="96"/>
      <c r="AE24" s="96"/>
      <c r="AG24" s="96">
        <f t="shared" si="8"/>
        <v>0</v>
      </c>
    </row>
    <row r="25" spans="1:33" ht="15">
      <c r="A25" s="5">
        <v>17</v>
      </c>
      <c r="B25" s="6" t="s">
        <v>37</v>
      </c>
      <c r="C25" s="100">
        <v>3</v>
      </c>
      <c r="D25" s="23">
        <f>U25</f>
        <v>131243</v>
      </c>
      <c r="E25" s="22"/>
      <c r="F25" s="22">
        <f t="shared" si="0"/>
        <v>131243</v>
      </c>
      <c r="G25" s="36"/>
      <c r="H25" s="36"/>
      <c r="I25" s="36"/>
      <c r="J25" s="22">
        <f t="shared" si="1"/>
        <v>0</v>
      </c>
      <c r="K25" s="22">
        <f t="shared" si="2"/>
        <v>131243</v>
      </c>
      <c r="L25" s="22">
        <f>X25</f>
        <v>0</v>
      </c>
      <c r="M25" s="36">
        <v>826867</v>
      </c>
      <c r="N25" s="36">
        <v>2393536</v>
      </c>
      <c r="O25" s="36"/>
      <c r="P25" s="36">
        <v>285</v>
      </c>
      <c r="Q25" s="22">
        <f t="shared" si="7"/>
        <v>3220688</v>
      </c>
      <c r="R25" s="22">
        <f t="shared" si="3"/>
        <v>3220688</v>
      </c>
      <c r="S25" s="22">
        <f t="shared" si="4"/>
        <v>3351931</v>
      </c>
      <c r="T25" s="172">
        <f>(D25+L25)/S25*100</f>
        <v>3.9154445601654686</v>
      </c>
      <c r="U25" s="112">
        <f t="shared" si="5"/>
        <v>131243</v>
      </c>
      <c r="V25" s="43">
        <v>44257</v>
      </c>
      <c r="W25" s="43">
        <v>86986</v>
      </c>
      <c r="X25" s="10">
        <f t="shared" si="9"/>
        <v>0</v>
      </c>
      <c r="Y25" s="43">
        <v>0</v>
      </c>
      <c r="Z25" s="43">
        <v>0</v>
      </c>
      <c r="AA25" s="168"/>
      <c r="AB25" s="400">
        <v>131243</v>
      </c>
      <c r="AC25" s="96"/>
      <c r="AE25" s="96">
        <v>3636992</v>
      </c>
      <c r="AF25">
        <v>2866816</v>
      </c>
      <c r="AG25" s="96">
        <f t="shared" si="8"/>
        <v>770176</v>
      </c>
    </row>
    <row r="26" spans="1:33" ht="15">
      <c r="A26" s="5">
        <v>18</v>
      </c>
      <c r="B26" s="6" t="s">
        <v>38</v>
      </c>
      <c r="C26" s="100">
        <v>4</v>
      </c>
      <c r="D26" s="23">
        <f>U26</f>
        <v>40422</v>
      </c>
      <c r="E26" s="22"/>
      <c r="F26" s="22">
        <f t="shared" si="0"/>
        <v>40422</v>
      </c>
      <c r="G26" s="36"/>
      <c r="H26" s="36"/>
      <c r="I26" s="36"/>
      <c r="J26" s="22">
        <f t="shared" si="1"/>
        <v>0</v>
      </c>
      <c r="K26" s="22">
        <f t="shared" si="2"/>
        <v>40422</v>
      </c>
      <c r="L26" s="22">
        <f>X26</f>
        <v>17683</v>
      </c>
      <c r="M26" s="36">
        <v>4890385</v>
      </c>
      <c r="N26" s="36">
        <v>3546396</v>
      </c>
      <c r="O26" s="36">
        <v>1194896</v>
      </c>
      <c r="P26" s="36">
        <v>617</v>
      </c>
      <c r="Q26" s="22">
        <f t="shared" si="7"/>
        <v>9632294</v>
      </c>
      <c r="R26" s="22">
        <f t="shared" si="3"/>
        <v>9649977</v>
      </c>
      <c r="S26" s="22">
        <f t="shared" si="4"/>
        <v>9690399</v>
      </c>
      <c r="T26" s="172">
        <f>(D26+L26)/S26*100</f>
        <v>0.5996141128966929</v>
      </c>
      <c r="U26" s="112">
        <f t="shared" si="5"/>
        <v>40422</v>
      </c>
      <c r="V26" s="44">
        <v>5243</v>
      </c>
      <c r="W26" s="43">
        <v>35179</v>
      </c>
      <c r="X26" s="10">
        <f t="shared" si="9"/>
        <v>17683</v>
      </c>
      <c r="Y26" s="44">
        <v>14781</v>
      </c>
      <c r="Z26" s="43">
        <v>2902</v>
      </c>
      <c r="AA26" s="168"/>
      <c r="AB26" s="400">
        <v>58105</v>
      </c>
      <c r="AC26" s="96"/>
      <c r="AE26" s="96">
        <v>4054143</v>
      </c>
      <c r="AG26" s="96">
        <f t="shared" si="8"/>
        <v>4054143</v>
      </c>
    </row>
    <row r="27" spans="1:33" ht="15">
      <c r="A27" s="5">
        <v>19</v>
      </c>
      <c r="B27" s="6" t="s">
        <v>39</v>
      </c>
      <c r="C27" s="100">
        <v>4</v>
      </c>
      <c r="D27" s="23">
        <f>U27</f>
        <v>207997</v>
      </c>
      <c r="E27" s="22"/>
      <c r="F27" s="22">
        <f t="shared" si="0"/>
        <v>207997</v>
      </c>
      <c r="G27" s="36"/>
      <c r="H27" s="36"/>
      <c r="I27" s="36"/>
      <c r="J27" s="22">
        <f t="shared" si="1"/>
        <v>0</v>
      </c>
      <c r="K27" s="22">
        <f t="shared" si="2"/>
        <v>207997</v>
      </c>
      <c r="L27" s="22">
        <f>X27</f>
        <v>9736</v>
      </c>
      <c r="M27" s="36">
        <v>7654918</v>
      </c>
      <c r="N27" s="36">
        <v>3934955</v>
      </c>
      <c r="O27" s="36"/>
      <c r="P27" s="36">
        <v>2349997</v>
      </c>
      <c r="Q27" s="22">
        <f t="shared" si="7"/>
        <v>13939870</v>
      </c>
      <c r="R27" s="22">
        <f t="shared" si="3"/>
        <v>13949606</v>
      </c>
      <c r="S27" s="22">
        <f t="shared" si="4"/>
        <v>14157603</v>
      </c>
      <c r="T27" s="172">
        <f>(D27+L27)/S27*100</f>
        <v>1.53792276842344</v>
      </c>
      <c r="U27" s="112">
        <f t="shared" si="5"/>
        <v>207997</v>
      </c>
      <c r="V27" s="43">
        <v>29946</v>
      </c>
      <c r="W27" s="43">
        <v>178051</v>
      </c>
      <c r="X27" s="10">
        <f t="shared" si="9"/>
        <v>9736</v>
      </c>
      <c r="Y27" s="43">
        <v>6688</v>
      </c>
      <c r="Z27" s="43">
        <v>3048</v>
      </c>
      <c r="AA27" s="168"/>
      <c r="AB27" s="400">
        <v>217733</v>
      </c>
      <c r="AC27" s="96"/>
      <c r="AE27" s="96">
        <v>6938232</v>
      </c>
      <c r="AG27" s="96">
        <f t="shared" si="8"/>
        <v>6938232</v>
      </c>
    </row>
    <row r="28" spans="1:33" ht="15">
      <c r="A28" s="5">
        <v>20</v>
      </c>
      <c r="B28" s="6" t="s">
        <v>40</v>
      </c>
      <c r="C28" s="100">
        <v>4</v>
      </c>
      <c r="D28" s="23">
        <f>U28</f>
        <v>418585</v>
      </c>
      <c r="E28" s="22"/>
      <c r="F28" s="22">
        <f t="shared" si="0"/>
        <v>418585</v>
      </c>
      <c r="G28" s="36"/>
      <c r="H28" s="36"/>
      <c r="I28" s="36"/>
      <c r="J28" s="22">
        <f t="shared" si="1"/>
        <v>0</v>
      </c>
      <c r="K28" s="22">
        <f t="shared" si="2"/>
        <v>418585</v>
      </c>
      <c r="L28" s="22">
        <f>X28</f>
        <v>7361</v>
      </c>
      <c r="M28" s="36">
        <v>7480829</v>
      </c>
      <c r="N28" s="36">
        <v>3135108</v>
      </c>
      <c r="O28" s="36"/>
      <c r="P28" s="36">
        <v>1697304</v>
      </c>
      <c r="Q28" s="22">
        <f t="shared" si="7"/>
        <v>12313241</v>
      </c>
      <c r="R28" s="22">
        <f t="shared" si="3"/>
        <v>12320602</v>
      </c>
      <c r="S28" s="22">
        <f t="shared" si="4"/>
        <v>12739187</v>
      </c>
      <c r="T28" s="172">
        <f>(D28+L28)/S28*100</f>
        <v>3.343588566523123</v>
      </c>
      <c r="U28" s="112">
        <f t="shared" si="5"/>
        <v>418585</v>
      </c>
      <c r="V28" s="43">
        <v>53130</v>
      </c>
      <c r="W28" s="43">
        <v>365455</v>
      </c>
      <c r="X28" s="10">
        <f t="shared" si="9"/>
        <v>7361</v>
      </c>
      <c r="Y28" s="43">
        <v>5339</v>
      </c>
      <c r="Z28" s="43">
        <v>2022</v>
      </c>
      <c r="AA28" s="168"/>
      <c r="AB28" s="400">
        <v>425946</v>
      </c>
      <c r="AC28" s="96"/>
      <c r="AE28" s="96">
        <v>6831391</v>
      </c>
      <c r="AG28" s="96">
        <f t="shared" si="8"/>
        <v>6831391</v>
      </c>
    </row>
    <row r="29" spans="1:33" ht="15">
      <c r="A29" s="5">
        <v>21</v>
      </c>
      <c r="B29" s="6" t="s">
        <v>41</v>
      </c>
      <c r="C29" s="100"/>
      <c r="D29" s="23"/>
      <c r="E29" s="22"/>
      <c r="F29" s="22">
        <f t="shared" si="0"/>
        <v>0</v>
      </c>
      <c r="G29" s="36"/>
      <c r="H29" s="36"/>
      <c r="I29" s="36"/>
      <c r="J29" s="22">
        <f t="shared" si="1"/>
        <v>0</v>
      </c>
      <c r="K29" s="22">
        <f t="shared" si="2"/>
        <v>0</v>
      </c>
      <c r="L29" s="22"/>
      <c r="M29" s="36">
        <v>0</v>
      </c>
      <c r="N29" s="36"/>
      <c r="O29" s="36"/>
      <c r="P29" s="36"/>
      <c r="Q29" s="22">
        <f t="shared" si="7"/>
        <v>0</v>
      </c>
      <c r="R29" s="22">
        <f t="shared" si="3"/>
        <v>0</v>
      </c>
      <c r="S29" s="22">
        <f t="shared" si="4"/>
        <v>0</v>
      </c>
      <c r="T29" s="172"/>
      <c r="U29" s="112">
        <f t="shared" si="5"/>
        <v>58716</v>
      </c>
      <c r="V29" s="44">
        <v>2518</v>
      </c>
      <c r="W29" s="43">
        <v>56198</v>
      </c>
      <c r="X29" s="10">
        <f t="shared" si="9"/>
        <v>1262</v>
      </c>
      <c r="Y29" s="44">
        <v>383</v>
      </c>
      <c r="Z29" s="43">
        <v>879</v>
      </c>
      <c r="AA29" s="168"/>
      <c r="AB29" s="400">
        <v>59978</v>
      </c>
      <c r="AC29" s="96"/>
      <c r="AE29" s="96"/>
      <c r="AG29" s="96">
        <f t="shared" si="8"/>
        <v>0</v>
      </c>
    </row>
    <row r="30" spans="1:33" ht="15">
      <c r="A30" s="5">
        <v>22</v>
      </c>
      <c r="B30" s="6" t="s">
        <v>42</v>
      </c>
      <c r="C30" s="100">
        <v>3</v>
      </c>
      <c r="D30" s="23">
        <f>U30</f>
        <v>423063</v>
      </c>
      <c r="E30" s="22"/>
      <c r="F30" s="22">
        <f t="shared" si="0"/>
        <v>423063</v>
      </c>
      <c r="G30" s="36"/>
      <c r="H30" s="36"/>
      <c r="I30" s="36"/>
      <c r="J30" s="22">
        <f t="shared" si="1"/>
        <v>0</v>
      </c>
      <c r="K30" s="22">
        <f t="shared" si="2"/>
        <v>423063</v>
      </c>
      <c r="L30" s="22">
        <f>X30</f>
        <v>35166</v>
      </c>
      <c r="M30" s="36">
        <v>12457911</v>
      </c>
      <c r="N30" s="36">
        <v>4533467</v>
      </c>
      <c r="O30" s="36"/>
      <c r="P30" s="36">
        <v>417579</v>
      </c>
      <c r="Q30" s="22">
        <f>M30+O30+N30+P30</f>
        <v>17408957</v>
      </c>
      <c r="R30" s="22">
        <f t="shared" si="3"/>
        <v>17444123</v>
      </c>
      <c r="S30" s="22">
        <f t="shared" si="4"/>
        <v>17867186</v>
      </c>
      <c r="T30" s="172">
        <f aca="true" t="shared" si="10" ref="T30:T38">(D30+L30)/S30*100</f>
        <v>2.5646400054267082</v>
      </c>
      <c r="U30" s="112">
        <f t="shared" si="5"/>
        <v>423063</v>
      </c>
      <c r="V30" s="418">
        <v>38409</v>
      </c>
      <c r="W30" s="43">
        <v>384654</v>
      </c>
      <c r="X30" s="10">
        <f t="shared" si="9"/>
        <v>35166</v>
      </c>
      <c r="Y30" s="51">
        <v>21102</v>
      </c>
      <c r="Z30" s="43">
        <v>14064</v>
      </c>
      <c r="AA30" s="168"/>
      <c r="AB30" s="400">
        <v>458229</v>
      </c>
      <c r="AC30" s="96"/>
      <c r="AE30" s="96">
        <v>12060306</v>
      </c>
      <c r="AG30" s="96">
        <f t="shared" si="8"/>
        <v>12060306</v>
      </c>
    </row>
    <row r="31" spans="1:33" ht="15.75" customHeight="1">
      <c r="A31" s="5">
        <v>23</v>
      </c>
      <c r="B31" s="6" t="s">
        <v>43</v>
      </c>
      <c r="C31" s="100">
        <v>4</v>
      </c>
      <c r="D31" s="23">
        <f>U31+U29</f>
        <v>153845</v>
      </c>
      <c r="E31" s="22"/>
      <c r="F31" s="22">
        <f t="shared" si="0"/>
        <v>153845</v>
      </c>
      <c r="G31" s="36"/>
      <c r="H31" s="36"/>
      <c r="I31" s="36"/>
      <c r="J31" s="22">
        <f t="shared" si="1"/>
        <v>0</v>
      </c>
      <c r="K31" s="22">
        <f t="shared" si="2"/>
        <v>153845</v>
      </c>
      <c r="L31" s="22">
        <f>X31+X29</f>
        <v>4124</v>
      </c>
      <c r="M31" s="36">
        <v>9729135</v>
      </c>
      <c r="N31" s="36">
        <v>4976714</v>
      </c>
      <c r="O31" s="36"/>
      <c r="P31" s="36">
        <v>416312</v>
      </c>
      <c r="Q31" s="22">
        <f t="shared" si="7"/>
        <v>15122161</v>
      </c>
      <c r="R31" s="22">
        <f t="shared" si="3"/>
        <v>15126285</v>
      </c>
      <c r="S31" s="22">
        <f t="shared" si="4"/>
        <v>15280130</v>
      </c>
      <c r="T31" s="172">
        <f t="shared" si="10"/>
        <v>1.0338197384446337</v>
      </c>
      <c r="U31" s="112">
        <f t="shared" si="5"/>
        <v>95129</v>
      </c>
      <c r="V31" s="44">
        <v>18094</v>
      </c>
      <c r="W31" s="43">
        <v>77035</v>
      </c>
      <c r="X31" s="10">
        <f t="shared" si="9"/>
        <v>2862</v>
      </c>
      <c r="Y31" s="44">
        <v>1869</v>
      </c>
      <c r="Z31" s="43">
        <v>993</v>
      </c>
      <c r="AA31" s="168"/>
      <c r="AB31" s="400">
        <v>97991</v>
      </c>
      <c r="AC31" s="96"/>
      <c r="AE31" s="96">
        <v>9309776</v>
      </c>
      <c r="AG31" s="96">
        <f t="shared" si="8"/>
        <v>9309776</v>
      </c>
    </row>
    <row r="32" spans="1:33" ht="15">
      <c r="A32" s="5">
        <v>24</v>
      </c>
      <c r="B32" s="6" t="s">
        <v>44</v>
      </c>
      <c r="C32" s="100">
        <v>4</v>
      </c>
      <c r="D32" s="23">
        <f>U32+U9</f>
        <v>74553</v>
      </c>
      <c r="E32" s="22"/>
      <c r="F32" s="22">
        <f t="shared" si="0"/>
        <v>74553</v>
      </c>
      <c r="G32" s="36"/>
      <c r="H32" s="36"/>
      <c r="I32" s="36"/>
      <c r="J32" s="22">
        <f t="shared" si="1"/>
        <v>0</v>
      </c>
      <c r="K32" s="22">
        <f t="shared" si="2"/>
        <v>74553</v>
      </c>
      <c r="L32" s="22">
        <f>X32+X9</f>
        <v>7657</v>
      </c>
      <c r="M32" s="36">
        <v>2010058</v>
      </c>
      <c r="N32" s="36">
        <v>3130634</v>
      </c>
      <c r="O32" s="36"/>
      <c r="P32" s="36">
        <v>1677432</v>
      </c>
      <c r="Q32" s="22">
        <f t="shared" si="7"/>
        <v>6818124</v>
      </c>
      <c r="R32" s="22">
        <f t="shared" si="3"/>
        <v>6825781</v>
      </c>
      <c r="S32" s="22">
        <f t="shared" si="4"/>
        <v>6900334</v>
      </c>
      <c r="T32" s="172">
        <f t="shared" si="10"/>
        <v>1.191391605102014</v>
      </c>
      <c r="U32" s="112">
        <f t="shared" si="5"/>
        <v>69085</v>
      </c>
      <c r="V32" s="43">
        <v>-1797</v>
      </c>
      <c r="W32" s="43">
        <v>70882</v>
      </c>
      <c r="X32" s="10">
        <f t="shared" si="9"/>
        <v>3757</v>
      </c>
      <c r="Y32" s="43">
        <v>2766</v>
      </c>
      <c r="Z32" s="43">
        <v>991</v>
      </c>
      <c r="AA32" s="168"/>
      <c r="AB32" s="400">
        <v>72842</v>
      </c>
      <c r="AC32" s="96"/>
      <c r="AE32" s="96">
        <v>6574662</v>
      </c>
      <c r="AF32">
        <v>4701047</v>
      </c>
      <c r="AG32" s="96">
        <f t="shared" si="8"/>
        <v>1873615</v>
      </c>
    </row>
    <row r="33" spans="1:33" ht="15">
      <c r="A33" s="5">
        <v>25</v>
      </c>
      <c r="B33" s="6" t="s">
        <v>45</v>
      </c>
      <c r="C33" s="100">
        <v>4</v>
      </c>
      <c r="D33" s="23">
        <f>U33</f>
        <v>29707</v>
      </c>
      <c r="E33" s="22"/>
      <c r="F33" s="22">
        <f t="shared" si="0"/>
        <v>29707</v>
      </c>
      <c r="G33" s="36"/>
      <c r="H33" s="36"/>
      <c r="I33" s="36"/>
      <c r="J33" s="22">
        <f t="shared" si="1"/>
        <v>0</v>
      </c>
      <c r="K33" s="22">
        <f t="shared" si="2"/>
        <v>29707</v>
      </c>
      <c r="L33" s="22">
        <f>X33</f>
        <v>7154</v>
      </c>
      <c r="M33" s="36">
        <v>2279382</v>
      </c>
      <c r="N33" s="36">
        <v>3106499</v>
      </c>
      <c r="O33" s="36"/>
      <c r="P33" s="36">
        <v>802124</v>
      </c>
      <c r="Q33" s="22">
        <f t="shared" si="7"/>
        <v>6188005</v>
      </c>
      <c r="R33" s="22">
        <f t="shared" si="3"/>
        <v>6195159</v>
      </c>
      <c r="S33" s="22">
        <f t="shared" si="4"/>
        <v>6224866</v>
      </c>
      <c r="T33" s="172">
        <f t="shared" si="10"/>
        <v>0.592157325153666</v>
      </c>
      <c r="U33" s="112">
        <f t="shared" si="5"/>
        <v>29707</v>
      </c>
      <c r="V33" s="43">
        <v>29707</v>
      </c>
      <c r="W33" s="43">
        <v>0</v>
      </c>
      <c r="X33" s="10">
        <f t="shared" si="9"/>
        <v>7154</v>
      </c>
      <c r="Y33" s="43">
        <v>7154</v>
      </c>
      <c r="Z33" s="43">
        <v>0</v>
      </c>
      <c r="AA33" s="168"/>
      <c r="AB33" s="400">
        <v>36861</v>
      </c>
      <c r="AC33" s="96"/>
      <c r="AE33" s="96">
        <v>4907637</v>
      </c>
      <c r="AF33">
        <v>2900152</v>
      </c>
      <c r="AG33" s="96">
        <f t="shared" si="8"/>
        <v>2007485</v>
      </c>
    </row>
    <row r="34" spans="1:33" ht="15">
      <c r="A34" s="5">
        <v>26</v>
      </c>
      <c r="B34" s="6" t="s">
        <v>46</v>
      </c>
      <c r="C34" s="100">
        <v>3</v>
      </c>
      <c r="D34" s="23">
        <f>U34</f>
        <v>19356</v>
      </c>
      <c r="E34" s="22"/>
      <c r="F34" s="22">
        <f t="shared" si="0"/>
        <v>19356</v>
      </c>
      <c r="G34" s="36"/>
      <c r="H34" s="36"/>
      <c r="I34" s="36"/>
      <c r="J34" s="22">
        <f t="shared" si="1"/>
        <v>0</v>
      </c>
      <c r="K34" s="22">
        <f t="shared" si="2"/>
        <v>19356</v>
      </c>
      <c r="L34" s="22">
        <f>X34</f>
        <v>3635</v>
      </c>
      <c r="M34" s="36">
        <v>1234636</v>
      </c>
      <c r="N34" s="36">
        <v>1130741</v>
      </c>
      <c r="O34" s="36"/>
      <c r="P34" s="36"/>
      <c r="Q34" s="22">
        <f>M34+O34+N34+P34</f>
        <v>2365377</v>
      </c>
      <c r="R34" s="22">
        <f t="shared" si="3"/>
        <v>2369012</v>
      </c>
      <c r="S34" s="22">
        <f t="shared" si="4"/>
        <v>2388368</v>
      </c>
      <c r="T34" s="172">
        <f t="shared" si="10"/>
        <v>0.9626238502609312</v>
      </c>
      <c r="U34" s="112">
        <f t="shared" si="5"/>
        <v>19356</v>
      </c>
      <c r="V34" s="43">
        <v>1239</v>
      </c>
      <c r="W34" s="43">
        <v>18117</v>
      </c>
      <c r="X34" s="10">
        <f t="shared" si="9"/>
        <v>3635</v>
      </c>
      <c r="Y34" s="43">
        <v>3635</v>
      </c>
      <c r="Z34" s="43">
        <v>0</v>
      </c>
      <c r="AA34" s="168"/>
      <c r="AB34" s="400">
        <v>22991</v>
      </c>
      <c r="AC34" s="96"/>
      <c r="AE34" s="96">
        <v>1124113</v>
      </c>
      <c r="AF34">
        <v>0</v>
      </c>
      <c r="AG34" s="96">
        <f t="shared" si="8"/>
        <v>1124113</v>
      </c>
    </row>
    <row r="35" spans="1:33" ht="15.75">
      <c r="A35" s="5"/>
      <c r="B35" s="7" t="s">
        <v>47</v>
      </c>
      <c r="C35" s="5">
        <v>4</v>
      </c>
      <c r="D35" s="30">
        <f>SUM(D9:D34)</f>
        <v>4114859</v>
      </c>
      <c r="E35" s="22">
        <f aca="true" t="shared" si="11" ref="E35:P35">SUM(E9:E34)</f>
        <v>0</v>
      </c>
      <c r="F35" s="22">
        <f t="shared" si="11"/>
        <v>4114859</v>
      </c>
      <c r="G35" s="36">
        <f t="shared" si="11"/>
        <v>0</v>
      </c>
      <c r="H35" s="22">
        <f t="shared" si="11"/>
        <v>0</v>
      </c>
      <c r="I35" s="22">
        <f>SUM(I9:I34)</f>
        <v>0</v>
      </c>
      <c r="J35" s="22">
        <f>SUM(J9:J34)</f>
        <v>0</v>
      </c>
      <c r="K35" s="22">
        <f t="shared" si="11"/>
        <v>4114859</v>
      </c>
      <c r="L35" s="30">
        <f t="shared" si="11"/>
        <v>219441</v>
      </c>
      <c r="M35" s="36">
        <f t="shared" si="11"/>
        <v>101924939</v>
      </c>
      <c r="N35" s="36">
        <f t="shared" si="11"/>
        <v>73220114</v>
      </c>
      <c r="O35" s="36">
        <f t="shared" si="11"/>
        <v>1194896</v>
      </c>
      <c r="P35" s="36">
        <f t="shared" si="11"/>
        <v>13191818</v>
      </c>
      <c r="Q35" s="22">
        <f>SUM(Q9:Q34)</f>
        <v>189531767</v>
      </c>
      <c r="R35" s="22">
        <f>SUM(R9:R34)</f>
        <v>189751208</v>
      </c>
      <c r="S35" s="22">
        <f>SUM(S9:S34)</f>
        <v>193866067</v>
      </c>
      <c r="T35" s="172">
        <f t="shared" si="10"/>
        <v>2.2357187449415785</v>
      </c>
      <c r="U35" s="112">
        <f aca="true" t="shared" si="12" ref="U35:Z35">SUM(U9:U34)</f>
        <v>4114859</v>
      </c>
      <c r="V35" s="8">
        <f t="shared" si="12"/>
        <v>637694</v>
      </c>
      <c r="W35" s="8">
        <f t="shared" si="12"/>
        <v>3477165</v>
      </c>
      <c r="X35" s="10">
        <f t="shared" si="12"/>
        <v>219441</v>
      </c>
      <c r="Y35" s="8">
        <f t="shared" si="12"/>
        <v>155544</v>
      </c>
      <c r="Z35" s="10">
        <f t="shared" si="12"/>
        <v>63897</v>
      </c>
      <c r="AA35" s="168"/>
      <c r="AB35" s="400"/>
      <c r="AE35" s="96">
        <f>SUM(AE10:AE34)</f>
        <v>120233298</v>
      </c>
      <c r="AF35" s="96">
        <f>SUM(AF10:AF34)</f>
        <v>25760607</v>
      </c>
      <c r="AG35" s="96">
        <f t="shared" si="8"/>
        <v>94472691</v>
      </c>
    </row>
    <row r="36" spans="1:33" ht="15">
      <c r="A36" s="4">
        <v>27</v>
      </c>
      <c r="B36" s="3" t="s">
        <v>48</v>
      </c>
      <c r="C36" s="4"/>
      <c r="D36" s="22"/>
      <c r="E36" s="22">
        <v>135401</v>
      </c>
      <c r="F36" s="22">
        <f>D36+E36</f>
        <v>135401</v>
      </c>
      <c r="G36" s="36"/>
      <c r="H36" s="22"/>
      <c r="I36" s="22"/>
      <c r="J36" s="22">
        <f>H36+I36+G36</f>
        <v>0</v>
      </c>
      <c r="K36" s="22">
        <f>F36+J36</f>
        <v>135401</v>
      </c>
      <c r="L36" s="22"/>
      <c r="M36" s="36">
        <v>8582502</v>
      </c>
      <c r="N36" s="36">
        <v>4933285</v>
      </c>
      <c r="O36" s="36"/>
      <c r="P36" s="36">
        <v>1080970</v>
      </c>
      <c r="Q36" s="22">
        <f>M36+O36+N36+P36</f>
        <v>14596757</v>
      </c>
      <c r="R36" s="22">
        <f>L36+Q36</f>
        <v>14596757</v>
      </c>
      <c r="S36" s="22">
        <f>K36+R36</f>
        <v>14732158</v>
      </c>
      <c r="T36" s="172">
        <f t="shared" si="10"/>
        <v>0</v>
      </c>
      <c r="AE36">
        <v>8057140</v>
      </c>
      <c r="AG36" s="96">
        <f t="shared" si="8"/>
        <v>8057140</v>
      </c>
    </row>
    <row r="37" spans="1:33" ht="15">
      <c r="A37" s="4">
        <v>28</v>
      </c>
      <c r="B37" s="3" t="s">
        <v>49</v>
      </c>
      <c r="C37" s="4"/>
      <c r="D37" s="22"/>
      <c r="E37" s="22">
        <v>122995</v>
      </c>
      <c r="F37" s="22">
        <f>D37+E37</f>
        <v>122995</v>
      </c>
      <c r="G37" s="36"/>
      <c r="H37" s="22"/>
      <c r="I37" s="22"/>
      <c r="J37" s="22">
        <f>H37+I37+G37</f>
        <v>0</v>
      </c>
      <c r="K37" s="22">
        <f>F37+J37</f>
        <v>122995</v>
      </c>
      <c r="L37" s="22"/>
      <c r="M37" s="36">
        <v>8633710</v>
      </c>
      <c r="N37" s="36">
        <v>5339427</v>
      </c>
      <c r="O37" s="36"/>
      <c r="P37" s="36">
        <v>733740</v>
      </c>
      <c r="Q37" s="22">
        <f>M37+O37+N37+P37</f>
        <v>14706877</v>
      </c>
      <c r="R37" s="22">
        <f>L37+Q37</f>
        <v>14706877</v>
      </c>
      <c r="S37" s="22">
        <f>K37+R37</f>
        <v>14829872</v>
      </c>
      <c r="T37" s="172">
        <f t="shared" si="10"/>
        <v>0</v>
      </c>
      <c r="V37" s="193"/>
      <c r="W37" s="193"/>
      <c r="X37" s="96"/>
      <c r="Y37" s="96"/>
      <c r="Z37" s="96"/>
      <c r="AE37" s="96">
        <v>7428103</v>
      </c>
      <c r="AG37" s="96">
        <f t="shared" si="8"/>
        <v>7428103</v>
      </c>
    </row>
    <row r="38" spans="1:33" ht="15.75">
      <c r="A38" s="4"/>
      <c r="B38" s="3" t="s">
        <v>50</v>
      </c>
      <c r="C38" s="4">
        <v>4</v>
      </c>
      <c r="D38" s="22">
        <f aca="true" t="shared" si="13" ref="D38:N38">SUM(D35:D37)</f>
        <v>4114859</v>
      </c>
      <c r="E38" s="22">
        <f t="shared" si="13"/>
        <v>258396</v>
      </c>
      <c r="F38" s="22">
        <f t="shared" si="13"/>
        <v>4373255</v>
      </c>
      <c r="G38" s="36">
        <f t="shared" si="13"/>
        <v>0</v>
      </c>
      <c r="H38" s="22">
        <f t="shared" si="13"/>
        <v>0</v>
      </c>
      <c r="I38" s="22">
        <f>SUM(I35:I37)</f>
        <v>0</v>
      </c>
      <c r="J38" s="22">
        <f t="shared" si="13"/>
        <v>0</v>
      </c>
      <c r="K38" s="22">
        <f t="shared" si="13"/>
        <v>4373255</v>
      </c>
      <c r="L38" s="22">
        <f t="shared" si="13"/>
        <v>219441</v>
      </c>
      <c r="M38" s="115">
        <f t="shared" si="13"/>
        <v>119141151</v>
      </c>
      <c r="N38" s="115">
        <f t="shared" si="13"/>
        <v>83492826</v>
      </c>
      <c r="O38" s="36">
        <f>SUM(O35:O37)</f>
        <v>1194896</v>
      </c>
      <c r="P38" s="36">
        <f>SUM(P35:P37)</f>
        <v>15006528</v>
      </c>
      <c r="Q38" s="22">
        <f>SUM(Q35:Q37)</f>
        <v>218835401</v>
      </c>
      <c r="R38" s="22">
        <f>SUM(R35:R37)</f>
        <v>219054842</v>
      </c>
      <c r="S38" s="22">
        <f>SUM(S35:S37)</f>
        <v>223428097</v>
      </c>
      <c r="T38" s="172">
        <f t="shared" si="10"/>
        <v>1.939908211275684</v>
      </c>
      <c r="V38" s="193"/>
      <c r="X38" s="96"/>
      <c r="Y38" s="96"/>
      <c r="Z38" s="96"/>
      <c r="AE38" s="96">
        <f>SUM(AE35:AE37)</f>
        <v>135718541</v>
      </c>
      <c r="AF38" s="96">
        <f>SUM(AF35:AF37)</f>
        <v>25760607</v>
      </c>
      <c r="AG38" s="96">
        <f t="shared" si="8"/>
        <v>109957934</v>
      </c>
    </row>
    <row r="39" spans="1:33" ht="15">
      <c r="A39" s="3" t="s">
        <v>51</v>
      </c>
      <c r="B39" s="111"/>
      <c r="C39" s="399"/>
      <c r="D39" s="174">
        <f>D38/S38*100</f>
        <v>1.8416927213948386</v>
      </c>
      <c r="E39" s="174">
        <f>E38/S38*100</f>
        <v>0.11565062920443707</v>
      </c>
      <c r="F39" s="174">
        <f>F38/S38</f>
        <v>0.01957343350599276</v>
      </c>
      <c r="G39" s="174">
        <f>G38/S38</f>
        <v>0</v>
      </c>
      <c r="H39" s="174">
        <f>H38/S38</f>
        <v>0</v>
      </c>
      <c r="I39" s="174">
        <f>I38/S38</f>
        <v>0</v>
      </c>
      <c r="J39" s="174">
        <f>J38/S38</f>
        <v>0</v>
      </c>
      <c r="K39" s="174">
        <f>K38/S38</f>
        <v>0.01957343350599276</v>
      </c>
      <c r="L39" s="174">
        <f>L38/S38*100</f>
        <v>0.09821548988084519</v>
      </c>
      <c r="M39" s="175">
        <f>M38/S38*100</f>
        <v>53.32415779381587</v>
      </c>
      <c r="N39" s="174">
        <f>N38/S38*100</f>
        <v>37.368991241956465</v>
      </c>
      <c r="O39" s="174">
        <f>O38/S38*100</f>
        <v>0.5348011355975519</v>
      </c>
      <c r="P39" s="174">
        <f>P38/S38*100</f>
        <v>6.716490988149982</v>
      </c>
      <c r="Q39" s="174">
        <f>Q38/S38*100</f>
        <v>97.94444115951988</v>
      </c>
      <c r="R39" s="174">
        <f>R38/S38*100</f>
        <v>98.04265664940073</v>
      </c>
      <c r="S39" s="174">
        <f>S38/S38*100</f>
        <v>100</v>
      </c>
      <c r="T39" s="173"/>
      <c r="AE39" s="96"/>
      <c r="AF39" s="96"/>
      <c r="AG39" s="96"/>
    </row>
    <row r="40" spans="1:22" ht="15">
      <c r="A40" s="121"/>
      <c r="B40" s="92"/>
      <c r="C40" s="401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137"/>
      <c r="O40" s="137"/>
      <c r="P40" s="137"/>
      <c r="Q40" s="137"/>
      <c r="R40" s="137"/>
      <c r="S40" s="137"/>
      <c r="T40" s="93"/>
      <c r="V40" s="96"/>
    </row>
    <row r="41" spans="1:20" s="127" customFormat="1" ht="15">
      <c r="A41" s="3" t="str">
        <f>'M31.12.11'!A42</f>
        <v>Conn. As on 30.11.2011</v>
      </c>
      <c r="B41" s="132"/>
      <c r="C41" s="402">
        <v>4</v>
      </c>
      <c r="D41" s="254">
        <v>4257302</v>
      </c>
      <c r="E41" s="254">
        <v>258909</v>
      </c>
      <c r="F41" s="254">
        <v>4516211</v>
      </c>
      <c r="G41" s="254">
        <v>0</v>
      </c>
      <c r="H41" s="254">
        <v>0</v>
      </c>
      <c r="I41" s="254">
        <v>0</v>
      </c>
      <c r="J41" s="254">
        <v>0</v>
      </c>
      <c r="K41" s="254">
        <v>4516211</v>
      </c>
      <c r="L41" s="254">
        <v>222003</v>
      </c>
      <c r="M41" s="36">
        <v>118605971</v>
      </c>
      <c r="N41" s="254">
        <v>83390360</v>
      </c>
      <c r="O41" s="254">
        <v>1155524</v>
      </c>
      <c r="P41" s="254">
        <v>14494591</v>
      </c>
      <c r="Q41" s="254">
        <v>217646446</v>
      </c>
      <c r="R41" s="254">
        <v>217868449</v>
      </c>
      <c r="S41" s="22">
        <v>222384660</v>
      </c>
      <c r="T41" s="186">
        <f>(D41+L41)/S41*100</f>
        <v>2.014214919320424</v>
      </c>
    </row>
    <row r="42" spans="1:20" s="127" customFormat="1" ht="15">
      <c r="A42" s="3" t="str">
        <f>'M31.12.11'!A43</f>
        <v>Addition during Dec 2011</v>
      </c>
      <c r="B42" s="131"/>
      <c r="C42" s="403">
        <v>6</v>
      </c>
      <c r="D42" s="254">
        <f aca="true" t="shared" si="14" ref="D42:S42">D38-D41</f>
        <v>-142443</v>
      </c>
      <c r="E42" s="254">
        <f t="shared" si="14"/>
        <v>-513</v>
      </c>
      <c r="F42" s="254">
        <f t="shared" si="14"/>
        <v>-142956</v>
      </c>
      <c r="G42" s="254">
        <f t="shared" si="14"/>
        <v>0</v>
      </c>
      <c r="H42" s="254">
        <f t="shared" si="14"/>
        <v>0</v>
      </c>
      <c r="I42" s="254">
        <f t="shared" si="14"/>
        <v>0</v>
      </c>
      <c r="J42" s="254">
        <f t="shared" si="14"/>
        <v>0</v>
      </c>
      <c r="K42" s="254">
        <f t="shared" si="14"/>
        <v>-142956</v>
      </c>
      <c r="L42" s="254">
        <f t="shared" si="14"/>
        <v>-2562</v>
      </c>
      <c r="M42" s="254">
        <f t="shared" si="14"/>
        <v>535180</v>
      </c>
      <c r="N42" s="254">
        <f t="shared" si="14"/>
        <v>102466</v>
      </c>
      <c r="O42" s="254">
        <f t="shared" si="14"/>
        <v>39372</v>
      </c>
      <c r="P42" s="254">
        <f t="shared" si="14"/>
        <v>511937</v>
      </c>
      <c r="Q42" s="254">
        <f>Q38-Q41</f>
        <v>1188955</v>
      </c>
      <c r="R42" s="254">
        <f>R38-R41</f>
        <v>1186393</v>
      </c>
      <c r="S42" s="254">
        <f t="shared" si="14"/>
        <v>1043437</v>
      </c>
      <c r="T42" s="186">
        <f>(D42+L42)/S42*100</f>
        <v>-13.896862005085117</v>
      </c>
    </row>
    <row r="43" spans="1:20" s="127" customFormat="1" ht="15">
      <c r="A43" s="128" t="s">
        <v>210</v>
      </c>
      <c r="B43" s="131"/>
      <c r="C43" s="403">
        <v>4</v>
      </c>
      <c r="D43" s="22">
        <v>5302790</v>
      </c>
      <c r="E43" s="22">
        <v>282222</v>
      </c>
      <c r="F43" s="22">
        <v>5585012</v>
      </c>
      <c r="G43" s="36">
        <v>0</v>
      </c>
      <c r="H43" s="22">
        <v>0</v>
      </c>
      <c r="I43" s="22">
        <v>0</v>
      </c>
      <c r="J43" s="22">
        <v>0</v>
      </c>
      <c r="K43" s="22">
        <v>5585012</v>
      </c>
      <c r="L43" s="22">
        <v>262647</v>
      </c>
      <c r="M43" s="36">
        <v>109957934</v>
      </c>
      <c r="N43" s="36">
        <v>89138713</v>
      </c>
      <c r="O43" s="36">
        <v>1469790</v>
      </c>
      <c r="P43" s="36">
        <v>10056934</v>
      </c>
      <c r="Q43" s="254">
        <v>210623371</v>
      </c>
      <c r="R43" s="254">
        <v>210886018</v>
      </c>
      <c r="S43" s="22">
        <v>225920431</v>
      </c>
      <c r="T43" s="186">
        <f>(D43+L43)/S43*100</f>
        <v>2.463450063088805</v>
      </c>
    </row>
    <row r="44" spans="1:20" ht="15">
      <c r="A44" s="128" t="s">
        <v>211</v>
      </c>
      <c r="B44" s="129"/>
      <c r="C44" s="404">
        <v>6</v>
      </c>
      <c r="D44" s="254">
        <f>D38-D43</f>
        <v>-1187931</v>
      </c>
      <c r="E44" s="254">
        <f aca="true" t="shared" si="15" ref="E44:S44">E38-E43</f>
        <v>-23826</v>
      </c>
      <c r="F44" s="254">
        <f t="shared" si="15"/>
        <v>-1211757</v>
      </c>
      <c r="G44" s="254">
        <f t="shared" si="15"/>
        <v>0</v>
      </c>
      <c r="H44" s="254">
        <f t="shared" si="15"/>
        <v>0</v>
      </c>
      <c r="I44" s="254">
        <f t="shared" si="15"/>
        <v>0</v>
      </c>
      <c r="J44" s="254">
        <f t="shared" si="15"/>
        <v>0</v>
      </c>
      <c r="K44" s="254">
        <f t="shared" si="15"/>
        <v>-1211757</v>
      </c>
      <c r="L44" s="254">
        <f>L38-L43</f>
        <v>-43206</v>
      </c>
      <c r="M44" s="254">
        <f t="shared" si="15"/>
        <v>9183217</v>
      </c>
      <c r="N44" s="254">
        <f t="shared" si="15"/>
        <v>-5645887</v>
      </c>
      <c r="O44" s="254">
        <f t="shared" si="15"/>
        <v>-274894</v>
      </c>
      <c r="P44" s="254">
        <f t="shared" si="15"/>
        <v>4949594</v>
      </c>
      <c r="Q44" s="254">
        <f t="shared" si="15"/>
        <v>8212030</v>
      </c>
      <c r="R44" s="254">
        <f t="shared" si="15"/>
        <v>8168824</v>
      </c>
      <c r="S44" s="254">
        <f t="shared" si="15"/>
        <v>-2492334</v>
      </c>
      <c r="T44" s="186">
        <f>(D44+L44)/S44*100</f>
        <v>49.39695080996368</v>
      </c>
    </row>
    <row r="45" spans="2:20" ht="14.25">
      <c r="B45" s="38"/>
      <c r="C45" s="38"/>
      <c r="M45" s="97"/>
      <c r="Q45" s="25"/>
      <c r="T45" s="25"/>
    </row>
    <row r="46" spans="2:12" ht="14.25">
      <c r="B46" s="38"/>
      <c r="C46" s="38"/>
      <c r="D46" s="96"/>
      <c r="E46" s="96"/>
      <c r="K46" s="37"/>
      <c r="L46" s="96"/>
    </row>
    <row r="47" spans="2:13" ht="14.25">
      <c r="B47" s="38"/>
      <c r="C47" s="38"/>
      <c r="D47" s="96"/>
      <c r="M47" s="164"/>
    </row>
    <row r="48" spans="2:21" ht="14.25">
      <c r="B48" s="38"/>
      <c r="C48" s="38"/>
      <c r="D48" s="96"/>
      <c r="Q48" s="96"/>
      <c r="U48" s="35"/>
    </row>
    <row r="49" spans="2:13" ht="15">
      <c r="B49" s="39"/>
      <c r="C49" s="39"/>
      <c r="D49" s="96"/>
      <c r="E49" s="96"/>
      <c r="M49" s="164"/>
    </row>
    <row r="50" ht="12.75">
      <c r="M50" s="164"/>
    </row>
  </sheetData>
  <sheetProtection/>
  <mergeCells count="23">
    <mergeCell ref="R6:R8"/>
    <mergeCell ref="L6:Q6"/>
    <mergeCell ref="L7:L8"/>
    <mergeCell ref="Q7:Q8"/>
    <mergeCell ref="U6:Z6"/>
    <mergeCell ref="U7:W7"/>
    <mergeCell ref="X7:Z7"/>
    <mergeCell ref="S6:S8"/>
    <mergeCell ref="T6:T8"/>
    <mergeCell ref="H7:H8"/>
    <mergeCell ref="G7:G8"/>
    <mergeCell ref="F7:F8"/>
    <mergeCell ref="P7:P8"/>
    <mergeCell ref="J7:J8"/>
    <mergeCell ref="I7:I8"/>
    <mergeCell ref="N7:N8"/>
    <mergeCell ref="M7:M8"/>
    <mergeCell ref="K7:K8"/>
    <mergeCell ref="O7:O8"/>
    <mergeCell ref="A6:A8"/>
    <mergeCell ref="B6:B8"/>
    <mergeCell ref="C6:C8"/>
    <mergeCell ref="D6:E7"/>
  </mergeCells>
  <conditionalFormatting sqref="T10:T38">
    <cfRule type="top10" priority="1" dxfId="1" stopIfTrue="1" rank="5" bottom="1"/>
    <cfRule type="top10" priority="2" dxfId="0" stopIfTrue="1" rank="5"/>
  </conditionalFormatting>
  <conditionalFormatting sqref="T10:T12 T14:T17 T19:T23 T25:T28 T30:T34">
    <cfRule type="top10" priority="3" dxfId="1" stopIfTrue="1" rank="5"/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4"/>
  <sheetViews>
    <sheetView showGridLines="0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8" sqref="E38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116" hidden="1" customWidth="1"/>
    <col min="8" max="8" width="10.28125" style="2" customWidth="1"/>
    <col min="9" max="9" width="10.57421875" style="2" customWidth="1"/>
    <col min="10" max="10" width="10.8515625" style="2" customWidth="1"/>
    <col min="11" max="11" width="9.57421875" style="2" customWidth="1"/>
    <col min="12" max="12" width="10.8515625" style="2" customWidth="1"/>
    <col min="13" max="13" width="11.28125" style="2" customWidth="1"/>
    <col min="14" max="14" width="11.57421875" style="2" customWidth="1"/>
    <col min="15" max="15" width="11.00390625" style="2" customWidth="1"/>
    <col min="16" max="17" width="11.8515625" style="2" bestFit="1" customWidth="1"/>
    <col min="18" max="18" width="10.140625" style="2" bestFit="1" customWidth="1"/>
    <col min="19" max="19" width="13.28125" style="2" customWidth="1"/>
    <col min="20" max="20" width="14.7109375" style="2" customWidth="1"/>
    <col min="21" max="16384" width="9.140625" style="2" customWidth="1"/>
  </cols>
  <sheetData>
    <row r="1" ht="15">
      <c r="N1" s="91" t="s">
        <v>182</v>
      </c>
    </row>
    <row r="2" spans="2:9" ht="14.25">
      <c r="B2" s="2" t="str">
        <f>'WLL31.12.11'!B2</f>
        <v>No. 1-2(1)/Market Share/2011-CP&amp;M </v>
      </c>
      <c r="I2" s="2" t="str">
        <f>'WLL31.12.11'!M2</f>
        <v>Dated: 27th January 2012.</v>
      </c>
    </row>
    <row r="3" ht="9" customHeight="1"/>
    <row r="4" spans="2:3" ht="15.75">
      <c r="B4" s="31" t="s">
        <v>240</v>
      </c>
      <c r="C4" s="31"/>
    </row>
    <row r="5" spans="4:13" ht="15">
      <c r="D5" s="105">
        <v>1</v>
      </c>
      <c r="E5" s="105">
        <v>2</v>
      </c>
      <c r="F5" s="105"/>
      <c r="G5" s="117">
        <v>3</v>
      </c>
      <c r="H5" s="105">
        <v>3</v>
      </c>
      <c r="I5" s="105">
        <v>4</v>
      </c>
      <c r="J5" s="105">
        <v>5</v>
      </c>
      <c r="K5" s="105">
        <v>6</v>
      </c>
      <c r="L5" s="105">
        <v>7</v>
      </c>
      <c r="M5" s="64"/>
    </row>
    <row r="6" spans="1:18" ht="14.25">
      <c r="A6" s="441" t="s">
        <v>19</v>
      </c>
      <c r="B6" s="441" t="s">
        <v>20</v>
      </c>
      <c r="C6" s="18" t="s">
        <v>18</v>
      </c>
      <c r="D6" s="133"/>
      <c r="E6" s="19"/>
      <c r="F6" s="19"/>
      <c r="G6" s="118"/>
      <c r="H6" s="19"/>
      <c r="I6" s="19"/>
      <c r="J6" s="19"/>
      <c r="K6" s="19"/>
      <c r="L6" s="19"/>
      <c r="M6" s="19"/>
      <c r="N6" s="20"/>
      <c r="O6" s="506" t="s">
        <v>136</v>
      </c>
      <c r="P6" s="505" t="s">
        <v>1</v>
      </c>
      <c r="Q6" s="505"/>
      <c r="R6" s="505"/>
    </row>
    <row r="7" spans="1:18" ht="12.75" customHeight="1">
      <c r="A7" s="441"/>
      <c r="B7" s="441"/>
      <c r="C7" s="531" t="s">
        <v>134</v>
      </c>
      <c r="D7" s="527" t="s">
        <v>112</v>
      </c>
      <c r="E7" s="529" t="s">
        <v>2</v>
      </c>
      <c r="F7" s="530" t="s">
        <v>52</v>
      </c>
      <c r="G7" s="526" t="s">
        <v>17</v>
      </c>
      <c r="H7" s="490" t="s">
        <v>139</v>
      </c>
      <c r="I7" s="523" t="s">
        <v>15</v>
      </c>
      <c r="J7" s="523" t="s">
        <v>16</v>
      </c>
      <c r="K7" s="523" t="s">
        <v>80</v>
      </c>
      <c r="L7" s="523" t="s">
        <v>81</v>
      </c>
      <c r="M7" s="525" t="s">
        <v>53</v>
      </c>
      <c r="N7" s="442" t="s">
        <v>57</v>
      </c>
      <c r="O7" s="507"/>
      <c r="P7" s="505"/>
      <c r="Q7" s="505"/>
      <c r="R7" s="505"/>
    </row>
    <row r="8" spans="1:18" ht="48" customHeight="1">
      <c r="A8" s="441"/>
      <c r="B8" s="441"/>
      <c r="C8" s="488"/>
      <c r="D8" s="528"/>
      <c r="E8" s="442"/>
      <c r="F8" s="527"/>
      <c r="G8" s="523"/>
      <c r="H8" s="492"/>
      <c r="I8" s="524"/>
      <c r="J8" s="524"/>
      <c r="K8" s="524"/>
      <c r="L8" s="524"/>
      <c r="M8" s="525"/>
      <c r="N8" s="442"/>
      <c r="O8" s="508"/>
      <c r="P8" s="62" t="s">
        <v>47</v>
      </c>
      <c r="Q8" s="53" t="s">
        <v>103</v>
      </c>
      <c r="R8" s="53" t="s">
        <v>104</v>
      </c>
    </row>
    <row r="9" spans="1:25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82"/>
      <c r="H9" s="8"/>
      <c r="I9" s="8"/>
      <c r="J9" s="8"/>
      <c r="K9" s="8"/>
      <c r="L9" s="8"/>
      <c r="M9" s="17"/>
      <c r="N9" s="8">
        <f aca="true" t="shared" si="0" ref="N9:N37">M9+F9</f>
        <v>0</v>
      </c>
      <c r="O9" s="8"/>
      <c r="P9" s="8">
        <f>Q9+R9</f>
        <v>16125</v>
      </c>
      <c r="Q9" s="412">
        <v>9243</v>
      </c>
      <c r="R9" s="412">
        <v>6882</v>
      </c>
      <c r="T9" s="2">
        <v>16125</v>
      </c>
      <c r="Y9" s="2">
        <v>85.60482966824058</v>
      </c>
    </row>
    <row r="10" spans="1:25" ht="14.25">
      <c r="A10" s="5">
        <v>2</v>
      </c>
      <c r="B10" s="6" t="s">
        <v>22</v>
      </c>
      <c r="C10" s="100">
        <v>1</v>
      </c>
      <c r="D10" s="8">
        <f>P10</f>
        <v>1966602</v>
      </c>
      <c r="E10" s="8"/>
      <c r="F10" s="8">
        <f aca="true" t="shared" si="1" ref="F10:F37">SUM(D10:E10)</f>
        <v>1966602</v>
      </c>
      <c r="G10" s="82">
        <v>125010</v>
      </c>
      <c r="H10" s="82">
        <f>G10</f>
        <v>125010</v>
      </c>
      <c r="I10" s="82">
        <v>88155</v>
      </c>
      <c r="J10" s="82">
        <v>171570</v>
      </c>
      <c r="K10" s="8"/>
      <c r="L10" s="8"/>
      <c r="M10" s="8">
        <f>L10+J10+I10+K10+H10</f>
        <v>384735</v>
      </c>
      <c r="N10" s="8">
        <f t="shared" si="0"/>
        <v>2351337</v>
      </c>
      <c r="O10" s="169">
        <f>D10/N10*100</f>
        <v>83.63760702953256</v>
      </c>
      <c r="P10" s="8">
        <f aca="true" t="shared" si="2" ref="P10:P34">Q10+R10</f>
        <v>1966602</v>
      </c>
      <c r="Q10" s="412">
        <v>1287808</v>
      </c>
      <c r="R10" s="412">
        <v>678794</v>
      </c>
      <c r="T10" s="2">
        <v>1966602</v>
      </c>
      <c r="Y10" s="2">
        <v>99.80086852457846</v>
      </c>
    </row>
    <row r="11" spans="1:25" ht="14.25">
      <c r="A11" s="5">
        <v>3</v>
      </c>
      <c r="B11" s="6" t="s">
        <v>23</v>
      </c>
      <c r="C11" s="100">
        <v>1</v>
      </c>
      <c r="D11" s="8">
        <f>P11</f>
        <v>229088</v>
      </c>
      <c r="E11" s="8"/>
      <c r="F11" s="8">
        <f t="shared" si="1"/>
        <v>229088</v>
      </c>
      <c r="G11" s="82"/>
      <c r="H11" s="82">
        <f>G11</f>
        <v>0</v>
      </c>
      <c r="I11" s="82"/>
      <c r="J11" s="82">
        <v>2595</v>
      </c>
      <c r="K11" s="8"/>
      <c r="L11" s="8"/>
      <c r="M11" s="8">
        <f aca="true" t="shared" si="3" ref="M11:M37">L11+J11+I11+K11+H11</f>
        <v>2595</v>
      </c>
      <c r="N11" s="8">
        <f t="shared" si="0"/>
        <v>231683</v>
      </c>
      <c r="O11" s="169">
        <f aca="true" t="shared" si="4" ref="O11:O37">D11/N11*100</f>
        <v>98.87993508371352</v>
      </c>
      <c r="P11" s="8">
        <f t="shared" si="2"/>
        <v>229088</v>
      </c>
      <c r="Q11" s="412">
        <v>178336</v>
      </c>
      <c r="R11" s="412">
        <v>50752</v>
      </c>
      <c r="T11" s="2">
        <v>229088</v>
      </c>
      <c r="Y11" s="2">
        <v>99.29410131832813</v>
      </c>
    </row>
    <row r="12" spans="1:25" ht="14.25">
      <c r="A12" s="5">
        <v>4</v>
      </c>
      <c r="B12" s="6" t="s">
        <v>24</v>
      </c>
      <c r="C12" s="100">
        <v>1</v>
      </c>
      <c r="D12" s="8">
        <f>P12+P18</f>
        <v>594446</v>
      </c>
      <c r="E12" s="8"/>
      <c r="F12" s="8">
        <f t="shared" si="1"/>
        <v>594446</v>
      </c>
      <c r="G12" s="82"/>
      <c r="H12" s="82">
        <f aca="true" t="shared" si="5" ref="H12:H37">G12</f>
        <v>0</v>
      </c>
      <c r="I12" s="82">
        <v>4790</v>
      </c>
      <c r="J12" s="82">
        <v>9899</v>
      </c>
      <c r="K12" s="8"/>
      <c r="L12" s="8"/>
      <c r="M12" s="8">
        <f t="shared" si="3"/>
        <v>14689</v>
      </c>
      <c r="N12" s="8">
        <f t="shared" si="0"/>
        <v>609135</v>
      </c>
      <c r="O12" s="169">
        <f t="shared" si="4"/>
        <v>97.58854769468181</v>
      </c>
      <c r="P12" s="8">
        <f t="shared" si="2"/>
        <v>378440</v>
      </c>
      <c r="Q12" s="412">
        <v>230636</v>
      </c>
      <c r="R12" s="412">
        <v>147804</v>
      </c>
      <c r="T12" s="2">
        <v>378440</v>
      </c>
      <c r="Y12" s="2">
        <v>89.63273485884523</v>
      </c>
    </row>
    <row r="13" spans="1:25" ht="14.25">
      <c r="A13" s="5">
        <v>5</v>
      </c>
      <c r="B13" s="6" t="s">
        <v>25</v>
      </c>
      <c r="C13" s="100"/>
      <c r="D13" s="8"/>
      <c r="E13" s="8"/>
      <c r="F13" s="8">
        <f t="shared" si="1"/>
        <v>0</v>
      </c>
      <c r="G13" s="82">
        <v>62152</v>
      </c>
      <c r="H13" s="82"/>
      <c r="I13" s="82"/>
      <c r="J13" s="82"/>
      <c r="K13" s="8"/>
      <c r="L13" s="8"/>
      <c r="M13" s="8">
        <f t="shared" si="3"/>
        <v>0</v>
      </c>
      <c r="N13" s="8">
        <f t="shared" si="0"/>
        <v>0</v>
      </c>
      <c r="O13" s="169"/>
      <c r="P13" s="8">
        <f t="shared" si="2"/>
        <v>145712</v>
      </c>
      <c r="Q13" s="412">
        <v>124282</v>
      </c>
      <c r="R13" s="412">
        <v>21430</v>
      </c>
      <c r="T13" s="2">
        <v>145712</v>
      </c>
      <c r="Y13" s="2">
        <v>95.65037645182001</v>
      </c>
    </row>
    <row r="14" spans="1:25" ht="14.25">
      <c r="A14" s="5">
        <v>6</v>
      </c>
      <c r="B14" s="6" t="s">
        <v>26</v>
      </c>
      <c r="C14" s="100">
        <v>1</v>
      </c>
      <c r="D14" s="8">
        <f>P14</f>
        <v>1637087</v>
      </c>
      <c r="E14" s="8"/>
      <c r="F14" s="8">
        <f t="shared" si="1"/>
        <v>1637087</v>
      </c>
      <c r="G14" s="82">
        <v>54932</v>
      </c>
      <c r="H14" s="82">
        <f t="shared" si="5"/>
        <v>54932</v>
      </c>
      <c r="I14" s="82">
        <v>111453</v>
      </c>
      <c r="J14" s="82">
        <v>66713</v>
      </c>
      <c r="K14" s="8"/>
      <c r="L14" s="8"/>
      <c r="M14" s="8">
        <f t="shared" si="3"/>
        <v>233098</v>
      </c>
      <c r="N14" s="8">
        <f t="shared" si="0"/>
        <v>1870185</v>
      </c>
      <c r="O14" s="169">
        <f t="shared" si="4"/>
        <v>87.53609936984844</v>
      </c>
      <c r="P14" s="8">
        <f t="shared" si="2"/>
        <v>1637087</v>
      </c>
      <c r="Q14" s="412">
        <v>1242842</v>
      </c>
      <c r="R14" s="412">
        <v>394245</v>
      </c>
      <c r="T14" s="2">
        <v>1637087</v>
      </c>
      <c r="Y14" s="2">
        <v>98.70950073495302</v>
      </c>
    </row>
    <row r="15" spans="1:25" ht="14.25">
      <c r="A15" s="5">
        <v>7</v>
      </c>
      <c r="B15" s="6" t="s">
        <v>27</v>
      </c>
      <c r="C15" s="100">
        <v>1</v>
      </c>
      <c r="D15" s="8">
        <f>P15</f>
        <v>554818</v>
      </c>
      <c r="E15" s="8"/>
      <c r="F15" s="8">
        <f t="shared" si="1"/>
        <v>554818</v>
      </c>
      <c r="G15" s="82">
        <v>23758</v>
      </c>
      <c r="H15" s="82">
        <f t="shared" si="5"/>
        <v>23758</v>
      </c>
      <c r="I15" s="82">
        <v>4784</v>
      </c>
      <c r="J15" s="82">
        <v>17302</v>
      </c>
      <c r="K15" s="8"/>
      <c r="L15" s="8"/>
      <c r="M15" s="8">
        <f t="shared" si="3"/>
        <v>45844</v>
      </c>
      <c r="N15" s="8">
        <f t="shared" si="0"/>
        <v>600662</v>
      </c>
      <c r="O15" s="169">
        <f t="shared" si="4"/>
        <v>92.36775424448359</v>
      </c>
      <c r="P15" s="8">
        <f t="shared" si="2"/>
        <v>554818</v>
      </c>
      <c r="Q15" s="412">
        <v>363697</v>
      </c>
      <c r="R15" s="412">
        <v>191121</v>
      </c>
      <c r="T15" s="2">
        <v>554818</v>
      </c>
      <c r="Y15" s="2">
        <v>99.97113064460531</v>
      </c>
    </row>
    <row r="16" spans="1:25" ht="14.25">
      <c r="A16" s="5">
        <v>8</v>
      </c>
      <c r="B16" s="6" t="s">
        <v>28</v>
      </c>
      <c r="C16" s="100">
        <v>1</v>
      </c>
      <c r="D16" s="8">
        <f>P16</f>
        <v>309242</v>
      </c>
      <c r="E16" s="8"/>
      <c r="F16" s="8">
        <f t="shared" si="1"/>
        <v>309242</v>
      </c>
      <c r="G16" s="82"/>
      <c r="H16" s="82">
        <f t="shared" si="5"/>
        <v>0</v>
      </c>
      <c r="I16" s="82">
        <v>4462</v>
      </c>
      <c r="J16" s="82">
        <v>1829</v>
      </c>
      <c r="K16" s="8"/>
      <c r="L16" s="8"/>
      <c r="M16" s="8">
        <f t="shared" si="3"/>
        <v>6291</v>
      </c>
      <c r="N16" s="8">
        <f t="shared" si="0"/>
        <v>315533</v>
      </c>
      <c r="O16" s="169">
        <f t="shared" si="4"/>
        <v>98.00623072705548</v>
      </c>
      <c r="P16" s="8">
        <f t="shared" si="2"/>
        <v>309242</v>
      </c>
      <c r="Q16" s="412">
        <v>62220</v>
      </c>
      <c r="R16" s="412">
        <v>247022</v>
      </c>
      <c r="T16" s="2">
        <v>309242</v>
      </c>
      <c r="Y16" s="2">
        <v>75.71221873871875</v>
      </c>
    </row>
    <row r="17" spans="1:25" ht="14.25">
      <c r="A17" s="5">
        <v>9</v>
      </c>
      <c r="B17" s="6" t="s">
        <v>29</v>
      </c>
      <c r="C17" s="100">
        <v>1</v>
      </c>
      <c r="D17" s="8">
        <f>P17</f>
        <v>206966</v>
      </c>
      <c r="E17" s="8"/>
      <c r="F17" s="8">
        <f t="shared" si="1"/>
        <v>206966</v>
      </c>
      <c r="G17" s="82"/>
      <c r="H17" s="82">
        <f t="shared" si="5"/>
        <v>0</v>
      </c>
      <c r="I17" s="82">
        <v>0</v>
      </c>
      <c r="J17" s="82">
        <v>327</v>
      </c>
      <c r="K17" s="8"/>
      <c r="L17" s="8"/>
      <c r="M17" s="8">
        <f t="shared" si="3"/>
        <v>327</v>
      </c>
      <c r="N17" s="8">
        <f t="shared" si="0"/>
        <v>207293</v>
      </c>
      <c r="O17" s="169">
        <f t="shared" si="4"/>
        <v>99.84225227094016</v>
      </c>
      <c r="P17" s="8">
        <f t="shared" si="2"/>
        <v>206966</v>
      </c>
      <c r="Q17" s="412">
        <v>167666</v>
      </c>
      <c r="R17" s="412">
        <v>39300</v>
      </c>
      <c r="T17" s="2">
        <v>206966</v>
      </c>
      <c r="Y17" s="2">
        <v>96.67962101031165</v>
      </c>
    </row>
    <row r="18" spans="1:25" ht="14.25">
      <c r="A18" s="5">
        <v>10</v>
      </c>
      <c r="B18" s="6" t="s">
        <v>30</v>
      </c>
      <c r="C18" s="100"/>
      <c r="D18" s="8"/>
      <c r="E18" s="8"/>
      <c r="F18" s="8">
        <f t="shared" si="1"/>
        <v>0</v>
      </c>
      <c r="G18" s="82"/>
      <c r="H18" s="82">
        <f t="shared" si="5"/>
        <v>0</v>
      </c>
      <c r="I18" s="82"/>
      <c r="J18" s="82"/>
      <c r="K18" s="8"/>
      <c r="L18" s="8"/>
      <c r="M18" s="8">
        <f t="shared" si="3"/>
        <v>0</v>
      </c>
      <c r="N18" s="8">
        <f t="shared" si="0"/>
        <v>0</v>
      </c>
      <c r="O18" s="169"/>
      <c r="P18" s="8">
        <f t="shared" si="2"/>
        <v>216006</v>
      </c>
      <c r="Q18" s="412">
        <v>187661</v>
      </c>
      <c r="R18" s="412">
        <v>28345</v>
      </c>
      <c r="T18" s="2">
        <v>216006</v>
      </c>
      <c r="Y18" s="2">
        <v>78.24355311618743</v>
      </c>
    </row>
    <row r="19" spans="1:25" ht="14.25">
      <c r="A19" s="5">
        <v>11</v>
      </c>
      <c r="B19" s="6" t="s">
        <v>31</v>
      </c>
      <c r="C19" s="100">
        <v>1</v>
      </c>
      <c r="D19" s="8">
        <f>P19</f>
        <v>1989078</v>
      </c>
      <c r="E19" s="8"/>
      <c r="F19" s="8">
        <f t="shared" si="1"/>
        <v>1989078</v>
      </c>
      <c r="G19" s="82">
        <v>489456</v>
      </c>
      <c r="H19" s="82">
        <f t="shared" si="5"/>
        <v>489456</v>
      </c>
      <c r="I19" s="82">
        <v>110426</v>
      </c>
      <c r="J19" s="82">
        <v>118385</v>
      </c>
      <c r="K19" s="8"/>
      <c r="L19" s="8"/>
      <c r="M19" s="8">
        <f t="shared" si="3"/>
        <v>718267</v>
      </c>
      <c r="N19" s="8">
        <f t="shared" si="0"/>
        <v>2707345</v>
      </c>
      <c r="O19" s="169">
        <f t="shared" si="4"/>
        <v>73.46969078562208</v>
      </c>
      <c r="P19" s="8">
        <f t="shared" si="2"/>
        <v>1989078</v>
      </c>
      <c r="Q19" s="412">
        <v>1486458</v>
      </c>
      <c r="R19" s="412">
        <v>502620</v>
      </c>
      <c r="T19" s="2">
        <v>1989078</v>
      </c>
      <c r="Y19" s="2">
        <v>89.60746703418836</v>
      </c>
    </row>
    <row r="20" spans="1:25" ht="14.25">
      <c r="A20" s="5">
        <v>12</v>
      </c>
      <c r="B20" s="6" t="s">
        <v>32</v>
      </c>
      <c r="C20" s="100">
        <v>1</v>
      </c>
      <c r="D20" s="8">
        <f>P20</f>
        <v>3082352</v>
      </c>
      <c r="E20" s="8"/>
      <c r="F20" s="8">
        <f t="shared" si="1"/>
        <v>3082352</v>
      </c>
      <c r="G20" s="82">
        <v>55416</v>
      </c>
      <c r="H20" s="82">
        <f>G20</f>
        <v>55416</v>
      </c>
      <c r="I20" s="82">
        <v>55773</v>
      </c>
      <c r="J20" s="82">
        <v>12337</v>
      </c>
      <c r="K20" s="8"/>
      <c r="L20" s="8"/>
      <c r="M20" s="8">
        <f t="shared" si="3"/>
        <v>123526</v>
      </c>
      <c r="N20" s="8">
        <f t="shared" si="0"/>
        <v>3205878</v>
      </c>
      <c r="O20" s="169">
        <f t="shared" si="4"/>
        <v>96.1468901810986</v>
      </c>
      <c r="P20" s="8">
        <f t="shared" si="2"/>
        <v>3082352</v>
      </c>
      <c r="Q20" s="412">
        <v>953947</v>
      </c>
      <c r="R20" s="412">
        <v>2128405</v>
      </c>
      <c r="T20" s="2">
        <v>3082352</v>
      </c>
      <c r="Y20" s="2">
        <v>99.97456889684165</v>
      </c>
    </row>
    <row r="21" spans="1:25" ht="14.25">
      <c r="A21" s="5">
        <v>13</v>
      </c>
      <c r="B21" s="6" t="s">
        <v>33</v>
      </c>
      <c r="C21" s="100">
        <v>1</v>
      </c>
      <c r="D21" s="8">
        <f>P21+P13</f>
        <v>853788</v>
      </c>
      <c r="E21" s="8"/>
      <c r="F21" s="8">
        <f t="shared" si="1"/>
        <v>853788</v>
      </c>
      <c r="G21" s="82">
        <v>237053</v>
      </c>
      <c r="H21" s="82">
        <f>G21+G13</f>
        <v>299205</v>
      </c>
      <c r="I21" s="82">
        <v>35417</v>
      </c>
      <c r="J21" s="82">
        <v>9495</v>
      </c>
      <c r="K21" s="8"/>
      <c r="L21" s="8"/>
      <c r="M21" s="8">
        <f t="shared" si="3"/>
        <v>344117</v>
      </c>
      <c r="N21" s="8">
        <f t="shared" si="0"/>
        <v>1197905</v>
      </c>
      <c r="O21" s="169">
        <f t="shared" si="4"/>
        <v>71.27343153255057</v>
      </c>
      <c r="P21" s="8">
        <f t="shared" si="2"/>
        <v>708076</v>
      </c>
      <c r="Q21" s="412">
        <v>565050</v>
      </c>
      <c r="R21" s="412">
        <v>143026</v>
      </c>
      <c r="T21" s="2">
        <v>708076</v>
      </c>
      <c r="Y21" s="2">
        <v>98.60322263014092</v>
      </c>
    </row>
    <row r="22" spans="1:25" ht="14.25">
      <c r="A22" s="5">
        <v>14</v>
      </c>
      <c r="B22" s="6" t="s">
        <v>34</v>
      </c>
      <c r="C22" s="100">
        <v>1</v>
      </c>
      <c r="D22" s="8">
        <f>P22</f>
        <v>2273011</v>
      </c>
      <c r="E22" s="8"/>
      <c r="F22" s="8">
        <f t="shared" si="1"/>
        <v>2273011</v>
      </c>
      <c r="G22" s="82">
        <v>69995</v>
      </c>
      <c r="H22" s="82">
        <f t="shared" si="5"/>
        <v>69995</v>
      </c>
      <c r="I22" s="82">
        <v>100860</v>
      </c>
      <c r="J22" s="82">
        <v>223657</v>
      </c>
      <c r="K22" s="8"/>
      <c r="L22" s="8"/>
      <c r="M22" s="8">
        <f t="shared" si="3"/>
        <v>394512</v>
      </c>
      <c r="N22" s="8">
        <f t="shared" si="0"/>
        <v>2667523</v>
      </c>
      <c r="O22" s="169">
        <f t="shared" si="4"/>
        <v>85.21054926236812</v>
      </c>
      <c r="P22" s="8">
        <f t="shared" si="2"/>
        <v>2273011</v>
      </c>
      <c r="Q22" s="412">
        <v>1615863</v>
      </c>
      <c r="R22" s="412">
        <v>657148</v>
      </c>
      <c r="T22" s="2">
        <v>2273011</v>
      </c>
      <c r="Y22" s="2">
        <v>79.92374107626578</v>
      </c>
    </row>
    <row r="23" spans="1:25" ht="14.25">
      <c r="A23" s="5">
        <v>15</v>
      </c>
      <c r="B23" s="6" t="s">
        <v>35</v>
      </c>
      <c r="C23" s="100">
        <v>1</v>
      </c>
      <c r="D23" s="8">
        <f>P23+P24</f>
        <v>253057</v>
      </c>
      <c r="E23" s="8"/>
      <c r="F23" s="8">
        <f t="shared" si="1"/>
        <v>253057</v>
      </c>
      <c r="G23" s="82"/>
      <c r="H23" s="82">
        <f t="shared" si="5"/>
        <v>0</v>
      </c>
      <c r="I23" s="82"/>
      <c r="J23" s="82">
        <v>234</v>
      </c>
      <c r="K23" s="8"/>
      <c r="L23" s="8"/>
      <c r="M23" s="8">
        <f t="shared" si="3"/>
        <v>234</v>
      </c>
      <c r="N23" s="8">
        <f t="shared" si="0"/>
        <v>253291</v>
      </c>
      <c r="O23" s="169">
        <f t="shared" si="4"/>
        <v>99.90761614111831</v>
      </c>
      <c r="P23" s="8">
        <f t="shared" si="2"/>
        <v>142342</v>
      </c>
      <c r="Q23" s="412">
        <v>106089</v>
      </c>
      <c r="R23" s="412">
        <v>36253</v>
      </c>
      <c r="T23" s="2">
        <v>142342</v>
      </c>
      <c r="Y23" s="2">
        <v>92.71026885407557</v>
      </c>
    </row>
    <row r="24" spans="1:25" ht="14.25">
      <c r="A24" s="5">
        <v>16</v>
      </c>
      <c r="B24" s="6" t="s">
        <v>36</v>
      </c>
      <c r="C24" s="100"/>
      <c r="D24" s="8"/>
      <c r="E24" s="8"/>
      <c r="F24" s="8">
        <f t="shared" si="1"/>
        <v>0</v>
      </c>
      <c r="G24" s="82"/>
      <c r="H24" s="82">
        <f t="shared" si="5"/>
        <v>0</v>
      </c>
      <c r="I24" s="82"/>
      <c r="J24" s="82"/>
      <c r="K24" s="8"/>
      <c r="L24" s="8"/>
      <c r="M24" s="8">
        <f t="shared" si="3"/>
        <v>0</v>
      </c>
      <c r="N24" s="8">
        <f t="shared" si="0"/>
        <v>0</v>
      </c>
      <c r="O24" s="169"/>
      <c r="P24" s="8">
        <f t="shared" si="2"/>
        <v>110715</v>
      </c>
      <c r="Q24" s="412">
        <v>83779</v>
      </c>
      <c r="R24" s="412">
        <v>26936</v>
      </c>
      <c r="T24" s="2">
        <v>110715</v>
      </c>
      <c r="Y24" s="2">
        <v>91.28337895095608</v>
      </c>
    </row>
    <row r="25" spans="1:25" ht="14.25">
      <c r="A25" s="5">
        <v>17</v>
      </c>
      <c r="B25" s="6" t="s">
        <v>37</v>
      </c>
      <c r="C25" s="100">
        <v>1</v>
      </c>
      <c r="D25" s="8">
        <f>P25</f>
        <v>456115</v>
      </c>
      <c r="E25" s="8"/>
      <c r="F25" s="8">
        <f t="shared" si="1"/>
        <v>456115</v>
      </c>
      <c r="G25" s="82"/>
      <c r="H25" s="82">
        <f t="shared" si="5"/>
        <v>0</v>
      </c>
      <c r="I25" s="82">
        <v>4113</v>
      </c>
      <c r="J25" s="83">
        <v>7194</v>
      </c>
      <c r="K25" s="8"/>
      <c r="L25" s="8"/>
      <c r="M25" s="8">
        <f t="shared" si="3"/>
        <v>11307</v>
      </c>
      <c r="N25" s="8">
        <f t="shared" si="0"/>
        <v>467422</v>
      </c>
      <c r="O25" s="169">
        <f t="shared" si="4"/>
        <v>97.58098677426395</v>
      </c>
      <c r="P25" s="8">
        <f>Q25+R25</f>
        <v>456115</v>
      </c>
      <c r="Q25" s="412">
        <v>290590</v>
      </c>
      <c r="R25" s="412">
        <v>165525</v>
      </c>
      <c r="T25" s="2">
        <v>456115</v>
      </c>
      <c r="Y25" s="2">
        <v>94.06692280432698</v>
      </c>
    </row>
    <row r="26" spans="1:25" ht="14.25">
      <c r="A26" s="5">
        <v>18</v>
      </c>
      <c r="B26" s="6" t="s">
        <v>38</v>
      </c>
      <c r="C26" s="100">
        <v>1</v>
      </c>
      <c r="D26" s="8">
        <f>P26</f>
        <v>1132502</v>
      </c>
      <c r="E26" s="8"/>
      <c r="F26" s="8">
        <f t="shared" si="1"/>
        <v>1132502</v>
      </c>
      <c r="G26" s="82">
        <v>105396</v>
      </c>
      <c r="H26" s="82">
        <f t="shared" si="5"/>
        <v>105396</v>
      </c>
      <c r="I26" s="82">
        <v>33016</v>
      </c>
      <c r="J26" s="82">
        <v>15508</v>
      </c>
      <c r="K26" s="82">
        <v>198744</v>
      </c>
      <c r="L26" s="82"/>
      <c r="M26" s="8">
        <f t="shared" si="3"/>
        <v>352664</v>
      </c>
      <c r="N26" s="8">
        <f t="shared" si="0"/>
        <v>1485166</v>
      </c>
      <c r="O26" s="169">
        <f t="shared" si="4"/>
        <v>76.25423690011756</v>
      </c>
      <c r="P26" s="8">
        <f t="shared" si="2"/>
        <v>1132502</v>
      </c>
      <c r="Q26" s="412">
        <v>671341</v>
      </c>
      <c r="R26" s="412">
        <v>461161</v>
      </c>
      <c r="T26" s="2">
        <v>1132502</v>
      </c>
      <c r="Y26" s="2">
        <v>97.34495055716977</v>
      </c>
    </row>
    <row r="27" spans="1:25" ht="14.25">
      <c r="A27" s="5">
        <v>19</v>
      </c>
      <c r="B27" s="6" t="s">
        <v>39</v>
      </c>
      <c r="C27" s="100">
        <v>1</v>
      </c>
      <c r="D27" s="8">
        <f>P27</f>
        <v>1079720</v>
      </c>
      <c r="E27" s="8"/>
      <c r="F27" s="8">
        <f t="shared" si="1"/>
        <v>1079720</v>
      </c>
      <c r="G27" s="82">
        <v>39150</v>
      </c>
      <c r="H27" s="82">
        <f>G27</f>
        <v>39150</v>
      </c>
      <c r="I27" s="82">
        <v>25253</v>
      </c>
      <c r="J27" s="83">
        <v>5485</v>
      </c>
      <c r="K27" s="82"/>
      <c r="L27" s="82">
        <v>47699</v>
      </c>
      <c r="M27" s="8">
        <f t="shared" si="3"/>
        <v>117587</v>
      </c>
      <c r="N27" s="8">
        <f t="shared" si="0"/>
        <v>1197307</v>
      </c>
      <c r="O27" s="169">
        <f>D27/N27*100</f>
        <v>90.17904347005404</v>
      </c>
      <c r="P27" s="8">
        <f t="shared" si="2"/>
        <v>1079720</v>
      </c>
      <c r="Q27" s="412">
        <v>718848</v>
      </c>
      <c r="R27" s="412">
        <v>360872</v>
      </c>
      <c r="T27" s="2">
        <v>1079720</v>
      </c>
      <c r="Y27" s="2">
        <v>99.57320250470293</v>
      </c>
    </row>
    <row r="28" spans="1:25" ht="14.25">
      <c r="A28" s="5">
        <v>20</v>
      </c>
      <c r="B28" s="6" t="s">
        <v>40</v>
      </c>
      <c r="C28" s="100">
        <v>1</v>
      </c>
      <c r="D28" s="8">
        <f>P28</f>
        <v>1689924</v>
      </c>
      <c r="E28" s="8"/>
      <c r="F28" s="8">
        <f t="shared" si="1"/>
        <v>1689924</v>
      </c>
      <c r="G28" s="82">
        <v>146505</v>
      </c>
      <c r="H28" s="82">
        <f t="shared" si="5"/>
        <v>146505</v>
      </c>
      <c r="I28" s="82">
        <v>39076</v>
      </c>
      <c r="J28" s="82">
        <v>7083</v>
      </c>
      <c r="K28" s="8"/>
      <c r="L28" s="8"/>
      <c r="M28" s="8">
        <f t="shared" si="3"/>
        <v>192664</v>
      </c>
      <c r="N28" s="8">
        <f t="shared" si="0"/>
        <v>1882588</v>
      </c>
      <c r="O28" s="169">
        <f t="shared" si="4"/>
        <v>89.76600297037908</v>
      </c>
      <c r="P28" s="8">
        <f t="shared" si="2"/>
        <v>1689924</v>
      </c>
      <c r="Q28" s="412">
        <v>1124639</v>
      </c>
      <c r="R28" s="412">
        <v>565285</v>
      </c>
      <c r="T28" s="2">
        <v>1689924</v>
      </c>
      <c r="Y28" s="2">
        <v>86.84519099492839</v>
      </c>
    </row>
    <row r="29" spans="1:25" ht="14.25">
      <c r="A29" s="5">
        <v>21</v>
      </c>
      <c r="B29" s="6" t="s">
        <v>41</v>
      </c>
      <c r="C29" s="100"/>
      <c r="D29" s="8"/>
      <c r="E29" s="8"/>
      <c r="F29" s="8">
        <f t="shared" si="1"/>
        <v>0</v>
      </c>
      <c r="G29" s="82"/>
      <c r="H29" s="82">
        <f t="shared" si="5"/>
        <v>0</v>
      </c>
      <c r="I29" s="82"/>
      <c r="J29" s="82"/>
      <c r="K29" s="8"/>
      <c r="L29" s="8"/>
      <c r="M29" s="8">
        <f t="shared" si="3"/>
        <v>0</v>
      </c>
      <c r="N29" s="8">
        <f t="shared" si="0"/>
        <v>0</v>
      </c>
      <c r="O29" s="169"/>
      <c r="P29" s="8">
        <f t="shared" si="2"/>
        <v>224096</v>
      </c>
      <c r="Q29" s="412">
        <v>168960</v>
      </c>
      <c r="R29" s="412">
        <v>55136</v>
      </c>
      <c r="T29" s="2">
        <v>224096</v>
      </c>
      <c r="Y29" s="2">
        <v>68.69298009921071</v>
      </c>
    </row>
    <row r="30" spans="1:25" ht="14.25">
      <c r="A30" s="5">
        <v>22</v>
      </c>
      <c r="B30" s="6" t="s">
        <v>42</v>
      </c>
      <c r="C30" s="100">
        <v>1</v>
      </c>
      <c r="D30" s="8">
        <f>P30</f>
        <v>1284226</v>
      </c>
      <c r="E30" s="8"/>
      <c r="F30" s="8">
        <f t="shared" si="1"/>
        <v>1284226</v>
      </c>
      <c r="G30" s="82">
        <v>50239</v>
      </c>
      <c r="H30" s="82">
        <f t="shared" si="5"/>
        <v>50239</v>
      </c>
      <c r="I30" s="82">
        <v>40080</v>
      </c>
      <c r="J30" s="83">
        <v>13078</v>
      </c>
      <c r="K30" s="8"/>
      <c r="L30" s="8"/>
      <c r="M30" s="8">
        <f t="shared" si="3"/>
        <v>103397</v>
      </c>
      <c r="N30" s="8">
        <f t="shared" si="0"/>
        <v>1387623</v>
      </c>
      <c r="O30" s="169">
        <f t="shared" si="4"/>
        <v>92.548624518331</v>
      </c>
      <c r="P30" s="8">
        <f t="shared" si="2"/>
        <v>1284226</v>
      </c>
      <c r="Q30" s="412">
        <v>944825</v>
      </c>
      <c r="R30" s="412">
        <v>339401</v>
      </c>
      <c r="T30" s="2">
        <v>1284226</v>
      </c>
      <c r="Y30" s="2">
        <v>88.91460676253703</v>
      </c>
    </row>
    <row r="31" spans="1:25" ht="14.25">
      <c r="A31" s="5">
        <v>23</v>
      </c>
      <c r="B31" s="6" t="s">
        <v>43</v>
      </c>
      <c r="C31" s="100">
        <v>1</v>
      </c>
      <c r="D31" s="8">
        <f>P31+P29</f>
        <v>779736</v>
      </c>
      <c r="E31" s="8"/>
      <c r="F31" s="8">
        <f t="shared" si="1"/>
        <v>779736</v>
      </c>
      <c r="G31" s="82">
        <v>24062</v>
      </c>
      <c r="H31" s="82">
        <f t="shared" si="5"/>
        <v>24062</v>
      </c>
      <c r="I31" s="82">
        <v>5683</v>
      </c>
      <c r="J31" s="83">
        <v>7444</v>
      </c>
      <c r="K31" s="8"/>
      <c r="L31" s="8"/>
      <c r="M31" s="8">
        <f t="shared" si="3"/>
        <v>37189</v>
      </c>
      <c r="N31" s="8">
        <f t="shared" si="0"/>
        <v>816925</v>
      </c>
      <c r="O31" s="169">
        <f t="shared" si="4"/>
        <v>95.44768491599595</v>
      </c>
      <c r="P31" s="8">
        <f t="shared" si="2"/>
        <v>555640</v>
      </c>
      <c r="Q31" s="412">
        <v>476229</v>
      </c>
      <c r="R31" s="412">
        <v>79411</v>
      </c>
      <c r="T31" s="2">
        <v>555640</v>
      </c>
      <c r="Y31" s="2">
        <v>0</v>
      </c>
    </row>
    <row r="32" spans="1:25" ht="14.25">
      <c r="A32" s="5">
        <v>24</v>
      </c>
      <c r="B32" s="6" t="s">
        <v>44</v>
      </c>
      <c r="C32" s="100">
        <v>1</v>
      </c>
      <c r="D32" s="8">
        <f>P32+P9</f>
        <v>686839</v>
      </c>
      <c r="E32" s="8"/>
      <c r="F32" s="8">
        <f t="shared" si="1"/>
        <v>686839</v>
      </c>
      <c r="G32" s="82"/>
      <c r="H32" s="82">
        <f t="shared" si="5"/>
        <v>0</v>
      </c>
      <c r="I32" s="82">
        <v>2228</v>
      </c>
      <c r="J32" s="83">
        <v>5719</v>
      </c>
      <c r="K32" s="8"/>
      <c r="L32" s="8"/>
      <c r="M32" s="8">
        <f t="shared" si="3"/>
        <v>7947</v>
      </c>
      <c r="N32" s="8">
        <f t="shared" si="0"/>
        <v>694786</v>
      </c>
      <c r="O32" s="169">
        <f t="shared" si="4"/>
        <v>98.85619456926305</v>
      </c>
      <c r="P32" s="8">
        <f t="shared" si="2"/>
        <v>670714</v>
      </c>
      <c r="Q32" s="412">
        <v>348507</v>
      </c>
      <c r="R32" s="412">
        <v>322207</v>
      </c>
      <c r="T32" s="2">
        <v>670714</v>
      </c>
      <c r="Y32" s="2">
        <v>0</v>
      </c>
    </row>
    <row r="33" spans="1:25" ht="14.25">
      <c r="A33" s="5">
        <v>25</v>
      </c>
      <c r="B33" s="6" t="s">
        <v>45</v>
      </c>
      <c r="C33" s="100">
        <v>1</v>
      </c>
      <c r="D33" s="8">
        <f>P33</f>
        <v>972575</v>
      </c>
      <c r="E33" s="8"/>
      <c r="F33" s="8">
        <f t="shared" si="1"/>
        <v>972575</v>
      </c>
      <c r="G33" s="82">
        <v>92099</v>
      </c>
      <c r="H33" s="82">
        <f t="shared" si="5"/>
        <v>92099</v>
      </c>
      <c r="I33" s="82">
        <v>81789</v>
      </c>
      <c r="J33" s="82">
        <v>30325</v>
      </c>
      <c r="K33" s="8"/>
      <c r="L33" s="8"/>
      <c r="M33" s="8">
        <f t="shared" si="3"/>
        <v>204213</v>
      </c>
      <c r="N33" s="8">
        <f t="shared" si="0"/>
        <v>1176788</v>
      </c>
      <c r="O33" s="169">
        <f t="shared" si="4"/>
        <v>82.64657695353793</v>
      </c>
      <c r="P33" s="8">
        <f t="shared" si="2"/>
        <v>972575</v>
      </c>
      <c r="Q33" s="412">
        <v>972575</v>
      </c>
      <c r="R33" s="412">
        <v>0</v>
      </c>
      <c r="T33" s="2">
        <v>972575</v>
      </c>
      <c r="Y33" s="2">
        <v>75.3354056694775</v>
      </c>
    </row>
    <row r="34" spans="1:20" ht="14.25">
      <c r="A34" s="5">
        <v>26</v>
      </c>
      <c r="B34" s="6" t="s">
        <v>46</v>
      </c>
      <c r="C34" s="100">
        <v>1</v>
      </c>
      <c r="D34" s="8">
        <f>P34</f>
        <v>972602</v>
      </c>
      <c r="E34" s="8"/>
      <c r="F34" s="8">
        <f t="shared" si="1"/>
        <v>972602</v>
      </c>
      <c r="G34" s="82">
        <v>337578</v>
      </c>
      <c r="H34" s="82">
        <f t="shared" si="5"/>
        <v>337578</v>
      </c>
      <c r="I34" s="82">
        <v>107091</v>
      </c>
      <c r="J34" s="82">
        <v>54738</v>
      </c>
      <c r="K34" s="8"/>
      <c r="L34" s="8"/>
      <c r="M34" s="8">
        <f t="shared" si="3"/>
        <v>499407</v>
      </c>
      <c r="N34" s="8">
        <f t="shared" si="0"/>
        <v>1472009</v>
      </c>
      <c r="O34" s="169">
        <f t="shared" si="4"/>
        <v>66.07310145522209</v>
      </c>
      <c r="P34" s="8">
        <f t="shared" si="2"/>
        <v>972602</v>
      </c>
      <c r="Q34" s="412">
        <v>927624</v>
      </c>
      <c r="R34" s="412">
        <v>44978</v>
      </c>
      <c r="T34" s="2">
        <v>972602</v>
      </c>
    </row>
    <row r="35" spans="1:20" ht="15">
      <c r="A35" s="5"/>
      <c r="B35" s="7" t="s">
        <v>47</v>
      </c>
      <c r="C35" s="53">
        <v>1</v>
      </c>
      <c r="D35" s="33">
        <f>SUM(D9:D34)</f>
        <v>23003774</v>
      </c>
      <c r="E35" s="33">
        <f aca="true" t="shared" si="6" ref="E35:L35">SUM(E9:E34)</f>
        <v>0</v>
      </c>
      <c r="F35" s="33">
        <f t="shared" si="6"/>
        <v>23003774</v>
      </c>
      <c r="G35" s="84">
        <f t="shared" si="6"/>
        <v>1912801</v>
      </c>
      <c r="H35" s="84">
        <f t="shared" si="6"/>
        <v>1912801</v>
      </c>
      <c r="I35" s="84">
        <f t="shared" si="6"/>
        <v>854449</v>
      </c>
      <c r="J35" s="84">
        <f t="shared" si="6"/>
        <v>780917</v>
      </c>
      <c r="K35" s="33">
        <f t="shared" si="6"/>
        <v>198744</v>
      </c>
      <c r="L35" s="33">
        <f t="shared" si="6"/>
        <v>47699</v>
      </c>
      <c r="M35" s="33">
        <f>SUM(M9:M34)</f>
        <v>3794610</v>
      </c>
      <c r="N35" s="33">
        <f>SUM(N9:N34)</f>
        <v>26798384</v>
      </c>
      <c r="O35" s="416">
        <f t="shared" si="4"/>
        <v>85.84015364508546</v>
      </c>
      <c r="P35" s="33">
        <f>SUM(P9:P34)</f>
        <v>23003774</v>
      </c>
      <c r="Q35" s="33">
        <f>SUM(Q9:Q34)</f>
        <v>15309715</v>
      </c>
      <c r="R35" s="33">
        <f>SUM(R9:R34)</f>
        <v>7694059</v>
      </c>
      <c r="T35" s="33">
        <f>SUM(T9:T34)</f>
        <v>23003774</v>
      </c>
    </row>
    <row r="36" spans="1:16" ht="14.25">
      <c r="A36" s="4">
        <v>27</v>
      </c>
      <c r="B36" s="3" t="s">
        <v>48</v>
      </c>
      <c r="C36" s="4"/>
      <c r="D36" s="11"/>
      <c r="E36" s="82">
        <v>1551919</v>
      </c>
      <c r="F36" s="8">
        <f t="shared" si="1"/>
        <v>1551919</v>
      </c>
      <c r="G36" s="82">
        <v>1073939</v>
      </c>
      <c r="H36" s="82">
        <f t="shared" si="5"/>
        <v>1073939</v>
      </c>
      <c r="I36" s="82">
        <v>181861</v>
      </c>
      <c r="J36" s="82">
        <v>75034</v>
      </c>
      <c r="K36" s="8"/>
      <c r="L36" s="8"/>
      <c r="M36" s="8">
        <f t="shared" si="3"/>
        <v>1330834</v>
      </c>
      <c r="N36" s="8">
        <f t="shared" si="0"/>
        <v>2882753</v>
      </c>
      <c r="O36" s="169">
        <f t="shared" si="4"/>
        <v>0</v>
      </c>
      <c r="P36" s="34"/>
    </row>
    <row r="37" spans="1:17" ht="14.25">
      <c r="A37" s="4">
        <v>28</v>
      </c>
      <c r="B37" s="3" t="s">
        <v>49</v>
      </c>
      <c r="C37" s="4"/>
      <c r="D37" s="11"/>
      <c r="E37" s="82">
        <v>1898676</v>
      </c>
      <c r="F37" s="8">
        <f t="shared" si="1"/>
        <v>1898676</v>
      </c>
      <c r="G37" s="82">
        <v>330555</v>
      </c>
      <c r="H37" s="82">
        <f t="shared" si="5"/>
        <v>330555</v>
      </c>
      <c r="I37" s="82">
        <v>229521</v>
      </c>
      <c r="J37" s="82">
        <v>542151</v>
      </c>
      <c r="K37" s="8"/>
      <c r="L37" s="8"/>
      <c r="M37" s="8">
        <f t="shared" si="3"/>
        <v>1102227</v>
      </c>
      <c r="N37" s="8">
        <f t="shared" si="0"/>
        <v>3000903</v>
      </c>
      <c r="O37" s="169">
        <f t="shared" si="4"/>
        <v>0</v>
      </c>
      <c r="P37" s="34"/>
      <c r="Q37" s="24"/>
    </row>
    <row r="38" spans="1:18" ht="15">
      <c r="A38" s="4"/>
      <c r="B38" s="3" t="s">
        <v>50</v>
      </c>
      <c r="C38" s="4">
        <v>1</v>
      </c>
      <c r="D38" s="8">
        <f aca="true" t="shared" si="7" ref="D38:N38">SUM(D35:D37)</f>
        <v>23003774</v>
      </c>
      <c r="E38" s="8">
        <f t="shared" si="7"/>
        <v>3450595</v>
      </c>
      <c r="F38" s="8">
        <f t="shared" si="7"/>
        <v>26454369</v>
      </c>
      <c r="G38" s="109">
        <f t="shared" si="7"/>
        <v>3317295</v>
      </c>
      <c r="H38" s="82">
        <f t="shared" si="7"/>
        <v>3317295</v>
      </c>
      <c r="I38" s="82">
        <f t="shared" si="7"/>
        <v>1265831</v>
      </c>
      <c r="J38" s="82">
        <f t="shared" si="7"/>
        <v>1398102</v>
      </c>
      <c r="K38" s="8">
        <f t="shared" si="7"/>
        <v>198744</v>
      </c>
      <c r="L38" s="8">
        <f t="shared" si="7"/>
        <v>47699</v>
      </c>
      <c r="M38" s="8">
        <f t="shared" si="7"/>
        <v>6227671</v>
      </c>
      <c r="N38" s="8">
        <f t="shared" si="7"/>
        <v>32682040</v>
      </c>
      <c r="O38" s="416">
        <f>D38/N38*100</f>
        <v>70.38659153467776</v>
      </c>
      <c r="P38" s="192"/>
      <c r="Q38" s="192"/>
      <c r="R38" s="192"/>
    </row>
    <row r="39" spans="1:20" ht="14.25">
      <c r="A39" s="3" t="s">
        <v>51</v>
      </c>
      <c r="B39" s="3"/>
      <c r="C39" s="4"/>
      <c r="D39" s="170">
        <f>D38/N38*100</f>
        <v>70.38659153467776</v>
      </c>
      <c r="E39" s="170">
        <f>E38/N38*100</f>
        <v>10.558077157974227</v>
      </c>
      <c r="F39" s="170">
        <f>F38/N38*100</f>
        <v>80.94466869265199</v>
      </c>
      <c r="G39" s="170">
        <f>G38/N38*100</f>
        <v>10.150207881760135</v>
      </c>
      <c r="H39" s="170">
        <f>H38/N38*100</f>
        <v>10.150207881760135</v>
      </c>
      <c r="I39" s="170">
        <f>I38/N38*100</f>
        <v>3.873170095869168</v>
      </c>
      <c r="J39" s="170">
        <f>J38/N38*100</f>
        <v>4.277890853814511</v>
      </c>
      <c r="K39" s="170">
        <f>K38/N38*100</f>
        <v>0.6081138141927493</v>
      </c>
      <c r="L39" s="170">
        <f>L38/N38*100</f>
        <v>0.14594866171144763</v>
      </c>
      <c r="M39" s="170">
        <f>M38/N38*100</f>
        <v>19.055331307348013</v>
      </c>
      <c r="N39" s="170">
        <f>N38/N38*100</f>
        <v>100</v>
      </c>
      <c r="O39" s="170"/>
      <c r="P39" s="12"/>
      <c r="T39" s="24"/>
    </row>
    <row r="40" spans="1:16" ht="14.25">
      <c r="A40" s="121"/>
      <c r="B40" s="121"/>
      <c r="C40" s="41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71"/>
      <c r="P40" s="12"/>
    </row>
    <row r="41" spans="1:16" ht="14.25">
      <c r="A41" s="3" t="str">
        <f>'WLL31.12.11'!A41</f>
        <v>Conn. As on 30.11.2011</v>
      </c>
      <c r="B41" s="3"/>
      <c r="C41" s="4">
        <v>1</v>
      </c>
      <c r="D41" s="8">
        <v>23308483</v>
      </c>
      <c r="E41" s="8">
        <v>3447199</v>
      </c>
      <c r="F41" s="8">
        <v>26755682</v>
      </c>
      <c r="G41" s="8">
        <v>3314165</v>
      </c>
      <c r="H41" s="8">
        <v>3314165</v>
      </c>
      <c r="I41" s="8">
        <v>1262297</v>
      </c>
      <c r="J41" s="8">
        <v>1382592</v>
      </c>
      <c r="K41" s="8">
        <v>197419</v>
      </c>
      <c r="L41" s="8">
        <v>46762</v>
      </c>
      <c r="M41" s="8">
        <v>6203235</v>
      </c>
      <c r="N41" s="8">
        <v>32958917</v>
      </c>
      <c r="O41" s="169">
        <f>D41/N41*100</f>
        <v>70.71980854225276</v>
      </c>
      <c r="P41" s="12"/>
    </row>
    <row r="42" spans="1:15" ht="14.25">
      <c r="A42" s="3" t="str">
        <f>'WLL31.12.11'!A42</f>
        <v>Addition during Dec 2011</v>
      </c>
      <c r="B42" s="129"/>
      <c r="C42" s="404">
        <v>7</v>
      </c>
      <c r="D42" s="8">
        <f aca="true" t="shared" si="8" ref="D42:N42">D38-D41</f>
        <v>-304709</v>
      </c>
      <c r="E42" s="8">
        <f t="shared" si="8"/>
        <v>3396</v>
      </c>
      <c r="F42" s="8">
        <f t="shared" si="8"/>
        <v>-301313</v>
      </c>
      <c r="G42" s="8">
        <f t="shared" si="8"/>
        <v>3130</v>
      </c>
      <c r="H42" s="8">
        <f t="shared" si="8"/>
        <v>3130</v>
      </c>
      <c r="I42" s="8">
        <f t="shared" si="8"/>
        <v>3534</v>
      </c>
      <c r="J42" s="8">
        <f t="shared" si="8"/>
        <v>15510</v>
      </c>
      <c r="K42" s="8">
        <f t="shared" si="8"/>
        <v>1325</v>
      </c>
      <c r="L42" s="8">
        <f t="shared" si="8"/>
        <v>937</v>
      </c>
      <c r="M42" s="8">
        <f t="shared" si="8"/>
        <v>24436</v>
      </c>
      <c r="N42" s="8">
        <f t="shared" si="8"/>
        <v>-276877</v>
      </c>
      <c r="O42" s="191" t="s">
        <v>147</v>
      </c>
    </row>
    <row r="43" spans="1:15" ht="14.25">
      <c r="A43" s="128" t="s">
        <v>210</v>
      </c>
      <c r="B43" s="129"/>
      <c r="C43" s="4">
        <v>1</v>
      </c>
      <c r="D43" s="8">
        <v>25224905</v>
      </c>
      <c r="E43" s="8">
        <v>3458399</v>
      </c>
      <c r="F43" s="8">
        <v>28683304</v>
      </c>
      <c r="G43" s="8">
        <v>3295919</v>
      </c>
      <c r="H43" s="8">
        <v>3295919</v>
      </c>
      <c r="I43" s="8">
        <v>1234191</v>
      </c>
      <c r="J43" s="8">
        <v>1282437</v>
      </c>
      <c r="K43" s="8">
        <v>189988</v>
      </c>
      <c r="L43" s="8">
        <v>38440</v>
      </c>
      <c r="M43" s="8">
        <v>6040975</v>
      </c>
      <c r="N43" s="8">
        <v>34724279</v>
      </c>
      <c r="O43" s="169">
        <f>D43/N43*100</f>
        <v>72.64342335228903</v>
      </c>
    </row>
    <row r="44" spans="1:15" ht="14.25">
      <c r="A44" s="128" t="s">
        <v>211</v>
      </c>
      <c r="B44" s="129"/>
      <c r="C44" s="4">
        <v>7</v>
      </c>
      <c r="D44" s="8">
        <f aca="true" t="shared" si="9" ref="D44:N44">D38-D43</f>
        <v>-2221131</v>
      </c>
      <c r="E44" s="8">
        <f t="shared" si="9"/>
        <v>-7804</v>
      </c>
      <c r="F44" s="8">
        <f t="shared" si="9"/>
        <v>-2228935</v>
      </c>
      <c r="G44" s="8">
        <f t="shared" si="9"/>
        <v>21376</v>
      </c>
      <c r="H44" s="8">
        <f t="shared" si="9"/>
        <v>21376</v>
      </c>
      <c r="I44" s="8">
        <f t="shared" si="9"/>
        <v>31640</v>
      </c>
      <c r="J44" s="8">
        <f t="shared" si="9"/>
        <v>115665</v>
      </c>
      <c r="K44" s="8">
        <f t="shared" si="9"/>
        <v>8756</v>
      </c>
      <c r="L44" s="8">
        <f t="shared" si="9"/>
        <v>9259</v>
      </c>
      <c r="M44" s="8">
        <f t="shared" si="9"/>
        <v>186696</v>
      </c>
      <c r="N44" s="8">
        <f t="shared" si="9"/>
        <v>-2042239</v>
      </c>
      <c r="O44" s="191" t="s">
        <v>147</v>
      </c>
    </row>
    <row r="45" ht="14.25">
      <c r="B45" s="2" t="s">
        <v>93</v>
      </c>
    </row>
    <row r="46" spans="2:10" ht="14.25">
      <c r="B46" s="2" t="s">
        <v>92</v>
      </c>
      <c r="I46" s="24"/>
      <c r="J46" s="24"/>
    </row>
    <row r="47" spans="2:11" ht="14.25">
      <c r="B47" s="2" t="s">
        <v>86</v>
      </c>
      <c r="K47" s="24"/>
    </row>
    <row r="48" spans="2:10" ht="14.25">
      <c r="B48" s="2" t="s">
        <v>85</v>
      </c>
      <c r="J48" s="24"/>
    </row>
    <row r="49" spans="2:3" ht="15">
      <c r="B49" s="27" t="s">
        <v>91</v>
      </c>
      <c r="C49" s="27"/>
    </row>
    <row r="52" spans="4:14" ht="14.25">
      <c r="D52" s="24">
        <f>D11+D23</f>
        <v>482145</v>
      </c>
      <c r="N52" s="24">
        <f>N11+N23</f>
        <v>484974</v>
      </c>
    </row>
    <row r="54" ht="14.25">
      <c r="D54" s="24">
        <f>D44+'WLL31.12.11'!D44+'WLL31.12.11'!L44</f>
        <v>-3452268</v>
      </c>
    </row>
  </sheetData>
  <sheetProtection/>
  <mergeCells count="16">
    <mergeCell ref="H7:H8"/>
    <mergeCell ref="G7:G8"/>
    <mergeCell ref="A6:A8"/>
    <mergeCell ref="B6:B8"/>
    <mergeCell ref="D7:D8"/>
    <mergeCell ref="E7:E8"/>
    <mergeCell ref="F7:F8"/>
    <mergeCell ref="C7:C8"/>
    <mergeCell ref="I7:I8"/>
    <mergeCell ref="J7:J8"/>
    <mergeCell ref="L7:L8"/>
    <mergeCell ref="P6:R7"/>
    <mergeCell ref="M7:M8"/>
    <mergeCell ref="N7:N8"/>
    <mergeCell ref="K7:K8"/>
    <mergeCell ref="O6:O8"/>
  </mergeCells>
  <conditionalFormatting sqref="O10:O35">
    <cfRule type="top10" priority="1" dxfId="1" stopIfTrue="1" rank="5" bottom="1"/>
    <cfRule type="top10" priority="2" dxfId="0" stopIfTrue="1" rank="5"/>
  </conditionalFormatting>
  <conditionalFormatting sqref="O9:O35">
    <cfRule type="top10" priority="3" dxfId="1" stopIfTrue="1" rank="5" bottom="1"/>
    <cfRule type="top10" priority="4" dxfId="0" stopIfTrue="1" rank="5"/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6"/>
  <sheetViews>
    <sheetView view="pageBreakPreview" zoomScale="60" zoomScalePageLayoutView="0" workbookViewId="0" topLeftCell="A1">
      <pane xSplit="2" ySplit="12" topLeftCell="C2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I24" sqref="I24"/>
    </sheetView>
  </sheetViews>
  <sheetFormatPr defaultColWidth="9.140625" defaultRowHeight="12.75"/>
  <cols>
    <col min="1" max="1" width="5.7109375" style="27" customWidth="1"/>
    <col min="2" max="2" width="13.421875" style="27" customWidth="1"/>
    <col min="3" max="3" width="10.00390625" style="27" customWidth="1"/>
    <col min="4" max="4" width="9.7109375" style="27" customWidth="1"/>
    <col min="5" max="5" width="8.8515625" style="27" customWidth="1"/>
    <col min="6" max="6" width="9.00390625" style="27" customWidth="1"/>
    <col min="7" max="7" width="8.8515625" style="27" customWidth="1"/>
    <col min="8" max="8" width="10.140625" style="27" customWidth="1"/>
    <col min="9" max="9" width="10.00390625" style="27" customWidth="1"/>
    <col min="10" max="10" width="8.7109375" style="27" customWidth="1"/>
    <col min="11" max="12" width="8.28125" style="27" customWidth="1"/>
    <col min="13" max="13" width="10.28125" style="27" customWidth="1"/>
    <col min="14" max="14" width="9.421875" style="27" customWidth="1"/>
    <col min="15" max="15" width="8.8515625" style="27" customWidth="1"/>
    <col min="16" max="16" width="7.57421875" style="27" customWidth="1"/>
    <col min="17" max="17" width="9.421875" style="27" customWidth="1"/>
    <col min="18" max="18" width="11.140625" style="27" hidden="1" customWidth="1"/>
    <col min="19" max="19" width="13.28125" style="27" customWidth="1"/>
    <col min="20" max="20" width="10.421875" style="27" bestFit="1" customWidth="1"/>
    <col min="21" max="21" width="13.421875" style="27" customWidth="1"/>
    <col min="22" max="26" width="9.140625" style="27" customWidth="1"/>
    <col min="27" max="27" width="12.421875" style="27" customWidth="1"/>
    <col min="28" max="16384" width="9.140625" style="27" customWidth="1"/>
  </cols>
  <sheetData>
    <row r="1" spans="3:16" ht="15.75">
      <c r="C1" s="31" t="str">
        <f>'LL31.12.11'!B2</f>
        <v>No. 1-2(1)/Market Share/2011-CP&amp;M </v>
      </c>
      <c r="I1" s="31" t="str">
        <f>'T-Density'!G2</f>
        <v>Dated: 27th January 2012.</v>
      </c>
      <c r="P1" s="31" t="s">
        <v>201</v>
      </c>
    </row>
    <row r="2" ht="15.75">
      <c r="N2" s="31"/>
    </row>
    <row r="3" spans="2:14" ht="15.75">
      <c r="B3" s="31" t="s">
        <v>212</v>
      </c>
      <c r="N3" s="31"/>
    </row>
    <row r="4" spans="7:12" ht="15.75" thickBot="1">
      <c r="G4" s="88"/>
      <c r="H4" s="88"/>
      <c r="I4" s="88"/>
      <c r="J4" s="88"/>
      <c r="K4" s="88"/>
      <c r="L4" s="88"/>
    </row>
    <row r="5" spans="1:17" ht="33.75" customHeight="1">
      <c r="A5" s="426" t="s">
        <v>70</v>
      </c>
      <c r="B5" s="424" t="s">
        <v>185</v>
      </c>
      <c r="C5" s="449" t="s">
        <v>186</v>
      </c>
      <c r="D5" s="450"/>
      <c r="E5" s="450"/>
      <c r="F5" s="450"/>
      <c r="G5" s="431"/>
      <c r="H5" s="449" t="s">
        <v>187</v>
      </c>
      <c r="I5" s="450"/>
      <c r="J5" s="450"/>
      <c r="K5" s="450"/>
      <c r="L5" s="431"/>
      <c r="M5" s="449" t="s">
        <v>188</v>
      </c>
      <c r="N5" s="450"/>
      <c r="O5" s="450"/>
      <c r="P5" s="450"/>
      <c r="Q5" s="431"/>
    </row>
    <row r="6" spans="1:17" ht="16.5" customHeight="1">
      <c r="A6" s="419"/>
      <c r="B6" s="536"/>
      <c r="C6" s="429" t="s">
        <v>189</v>
      </c>
      <c r="D6" s="427"/>
      <c r="E6" s="427" t="s">
        <v>190</v>
      </c>
      <c r="F6" s="427"/>
      <c r="G6" s="428" t="s">
        <v>78</v>
      </c>
      <c r="H6" s="429" t="s">
        <v>189</v>
      </c>
      <c r="I6" s="427"/>
      <c r="J6" s="427" t="s">
        <v>190</v>
      </c>
      <c r="K6" s="427"/>
      <c r="L6" s="428" t="s">
        <v>78</v>
      </c>
      <c r="M6" s="429" t="s">
        <v>189</v>
      </c>
      <c r="N6" s="427"/>
      <c r="O6" s="427" t="s">
        <v>190</v>
      </c>
      <c r="P6" s="427"/>
      <c r="Q6" s="428" t="s">
        <v>78</v>
      </c>
    </row>
    <row r="7" spans="1:17" ht="22.5" customHeight="1">
      <c r="A7" s="429"/>
      <c r="B7" s="428"/>
      <c r="C7" s="429"/>
      <c r="D7" s="427"/>
      <c r="E7" s="427"/>
      <c r="F7" s="427"/>
      <c r="G7" s="428"/>
      <c r="H7" s="429"/>
      <c r="I7" s="427"/>
      <c r="J7" s="427"/>
      <c r="K7" s="427"/>
      <c r="L7" s="428"/>
      <c r="M7" s="429"/>
      <c r="N7" s="427"/>
      <c r="O7" s="427"/>
      <c r="P7" s="427"/>
      <c r="Q7" s="428"/>
    </row>
    <row r="8" spans="1:28" s="342" customFormat="1" ht="24.75" customHeight="1" thickBot="1">
      <c r="A8" s="337">
        <v>1</v>
      </c>
      <c r="B8" s="338" t="s">
        <v>191</v>
      </c>
      <c r="C8" s="537">
        <v>28.04</v>
      </c>
      <c r="D8" s="538"/>
      <c r="E8" s="539">
        <v>2.62</v>
      </c>
      <c r="F8" s="538"/>
      <c r="G8" s="339">
        <f>SUM(C8:F8)</f>
        <v>30.66</v>
      </c>
      <c r="H8" s="537">
        <v>23.93</v>
      </c>
      <c r="I8" s="538"/>
      <c r="J8" s="539">
        <v>0</v>
      </c>
      <c r="K8" s="538"/>
      <c r="L8" s="339">
        <f>SUM(H8:K8)</f>
        <v>23.93</v>
      </c>
      <c r="M8" s="533">
        <f>H8/C8*100</f>
        <v>85.34236804564908</v>
      </c>
      <c r="N8" s="534"/>
      <c r="O8" s="535">
        <f>J8/E8*100</f>
        <v>0</v>
      </c>
      <c r="P8" s="534"/>
      <c r="Q8" s="341">
        <f>L8/G8*100</f>
        <v>78.04957599478148</v>
      </c>
      <c r="S8" s="343"/>
      <c r="T8" s="344"/>
      <c r="U8" s="344"/>
      <c r="AA8" s="196">
        <v>29.14983</v>
      </c>
      <c r="AB8" s="196">
        <f>AA8/AA14*100</f>
        <v>815.7892380120263</v>
      </c>
    </row>
    <row r="9" ht="15.75" thickBot="1"/>
    <row r="10" spans="1:17" ht="33.75" customHeight="1">
      <c r="A10" s="426" t="s">
        <v>70</v>
      </c>
      <c r="B10" s="424" t="s">
        <v>185</v>
      </c>
      <c r="C10" s="449" t="s">
        <v>186</v>
      </c>
      <c r="D10" s="450"/>
      <c r="E10" s="450"/>
      <c r="F10" s="450"/>
      <c r="G10" s="431"/>
      <c r="H10" s="449" t="s">
        <v>187</v>
      </c>
      <c r="I10" s="450"/>
      <c r="J10" s="450"/>
      <c r="K10" s="450"/>
      <c r="L10" s="431"/>
      <c r="M10" s="449" t="s">
        <v>188</v>
      </c>
      <c r="N10" s="450"/>
      <c r="O10" s="450"/>
      <c r="P10" s="450"/>
      <c r="Q10" s="431"/>
    </row>
    <row r="11" spans="1:17" ht="16.5" customHeight="1">
      <c r="A11" s="419"/>
      <c r="B11" s="536"/>
      <c r="C11" s="429" t="s">
        <v>168</v>
      </c>
      <c r="D11" s="427" t="s">
        <v>166</v>
      </c>
      <c r="E11" s="427"/>
      <c r="F11" s="427"/>
      <c r="G11" s="428" t="s">
        <v>78</v>
      </c>
      <c r="H11" s="429" t="s">
        <v>168</v>
      </c>
      <c r="I11" s="427" t="s">
        <v>166</v>
      </c>
      <c r="J11" s="427"/>
      <c r="K11" s="427"/>
      <c r="L11" s="428" t="s">
        <v>78</v>
      </c>
      <c r="M11" s="429" t="s">
        <v>168</v>
      </c>
      <c r="N11" s="427" t="s">
        <v>166</v>
      </c>
      <c r="O11" s="427"/>
      <c r="P11" s="427"/>
      <c r="Q11" s="428" t="s">
        <v>78</v>
      </c>
    </row>
    <row r="12" spans="1:17" ht="21" customHeight="1">
      <c r="A12" s="429"/>
      <c r="B12" s="428"/>
      <c r="C12" s="429"/>
      <c r="D12" s="227" t="s">
        <v>148</v>
      </c>
      <c r="E12" s="227" t="s">
        <v>165</v>
      </c>
      <c r="F12" s="227" t="s">
        <v>105</v>
      </c>
      <c r="G12" s="428"/>
      <c r="H12" s="429"/>
      <c r="I12" s="227" t="s">
        <v>148</v>
      </c>
      <c r="J12" s="227" t="s">
        <v>165</v>
      </c>
      <c r="K12" s="227" t="s">
        <v>105</v>
      </c>
      <c r="L12" s="428"/>
      <c r="M12" s="429"/>
      <c r="N12" s="227" t="s">
        <v>148</v>
      </c>
      <c r="O12" s="227" t="s">
        <v>165</v>
      </c>
      <c r="P12" s="227" t="s">
        <v>105</v>
      </c>
      <c r="Q12" s="428"/>
    </row>
    <row r="13" spans="1:28" s="342" customFormat="1" ht="24.75" customHeight="1">
      <c r="A13" s="345">
        <v>2</v>
      </c>
      <c r="B13" s="346" t="s">
        <v>192</v>
      </c>
      <c r="C13" s="347">
        <v>32.512157</v>
      </c>
      <c r="D13" s="348">
        <v>0.074725</v>
      </c>
      <c r="E13" s="348">
        <v>3.577095</v>
      </c>
      <c r="F13" s="348">
        <f aca="true" t="shared" si="0" ref="F13:F24">SUM(D13:E13)</f>
        <v>3.65182</v>
      </c>
      <c r="G13" s="349">
        <f aca="true" t="shared" si="1" ref="G13:G24">C13+F13</f>
        <v>36.163977</v>
      </c>
      <c r="H13" s="347">
        <v>28.108976</v>
      </c>
      <c r="I13" s="348">
        <v>0</v>
      </c>
      <c r="J13" s="348">
        <v>0</v>
      </c>
      <c r="K13" s="348">
        <v>0</v>
      </c>
      <c r="L13" s="349">
        <f aca="true" t="shared" si="2" ref="L13:L24">H13+K13</f>
        <v>28.108976</v>
      </c>
      <c r="M13" s="350">
        <f>H13/C13*100</f>
        <v>86.45681675319172</v>
      </c>
      <c r="N13" s="351">
        <f>I13/D13*100</f>
        <v>0</v>
      </c>
      <c r="O13" s="351">
        <f>J13/E13*100</f>
        <v>0</v>
      </c>
      <c r="P13" s="351">
        <f>K13/F13*100</f>
        <v>0</v>
      </c>
      <c r="Q13" s="352">
        <f>L13/G13*100</f>
        <v>77.726451380057</v>
      </c>
      <c r="S13" s="343"/>
      <c r="T13" s="344"/>
      <c r="U13" s="344"/>
      <c r="AA13" s="196">
        <v>29.14983</v>
      </c>
      <c r="AB13" s="196">
        <f>AA13/AA19*100</f>
        <v>77.09726343320534</v>
      </c>
    </row>
    <row r="14" spans="1:28" s="342" customFormat="1" ht="24.75" customHeight="1">
      <c r="A14" s="345">
        <v>3</v>
      </c>
      <c r="B14" s="346" t="s">
        <v>193</v>
      </c>
      <c r="C14" s="347">
        <v>38.072367</v>
      </c>
      <c r="D14" s="348">
        <v>0.455953</v>
      </c>
      <c r="E14" s="348">
        <v>6.43152</v>
      </c>
      <c r="F14" s="348">
        <f t="shared" si="0"/>
        <v>6.887473</v>
      </c>
      <c r="G14" s="349">
        <f t="shared" si="1"/>
        <v>44.95984</v>
      </c>
      <c r="H14" s="347">
        <v>33.204489</v>
      </c>
      <c r="I14" s="348">
        <v>0.196699</v>
      </c>
      <c r="J14" s="348">
        <v>0.017677</v>
      </c>
      <c r="K14" s="348">
        <f aca="true" t="shared" si="3" ref="K14:K24">SUM(I14:J14)</f>
        <v>0.214376</v>
      </c>
      <c r="L14" s="349">
        <f t="shared" si="2"/>
        <v>33.418865000000004</v>
      </c>
      <c r="M14" s="350">
        <f aca="true" t="shared" si="4" ref="M14:Q22">H14/C14*100</f>
        <v>87.21414405361243</v>
      </c>
      <c r="N14" s="351">
        <f t="shared" si="4"/>
        <v>43.140192081201356</v>
      </c>
      <c r="O14" s="351">
        <f t="shared" si="4"/>
        <v>0.2748494912555663</v>
      </c>
      <c r="P14" s="351">
        <f t="shared" si="4"/>
        <v>3.1125494067272568</v>
      </c>
      <c r="Q14" s="352">
        <f t="shared" si="4"/>
        <v>74.33048026861306</v>
      </c>
      <c r="S14" s="343"/>
      <c r="T14" s="344"/>
      <c r="U14" s="344"/>
      <c r="V14" s="343"/>
      <c r="AA14" s="196">
        <v>3.573206</v>
      </c>
      <c r="AB14" s="196">
        <f>AA14/AA19*100</f>
        <v>9.450635021991891</v>
      </c>
    </row>
    <row r="15" spans="1:28" s="342" customFormat="1" ht="24.75" customHeight="1">
      <c r="A15" s="345">
        <v>4</v>
      </c>
      <c r="B15" s="346" t="s">
        <v>194</v>
      </c>
      <c r="C15" s="347">
        <v>40.745862</v>
      </c>
      <c r="D15" s="348">
        <v>1.137781</v>
      </c>
      <c r="E15" s="348">
        <v>12.687637</v>
      </c>
      <c r="F15" s="348">
        <f t="shared" si="0"/>
        <v>13.825418</v>
      </c>
      <c r="G15" s="349">
        <f t="shared" si="1"/>
        <v>54.57128</v>
      </c>
      <c r="H15" s="347">
        <v>35.416958</v>
      </c>
      <c r="I15" s="348">
        <v>0.515919</v>
      </c>
      <c r="J15" s="348">
        <v>2.256288</v>
      </c>
      <c r="K15" s="348">
        <f t="shared" si="3"/>
        <v>2.772207</v>
      </c>
      <c r="L15" s="349">
        <f t="shared" si="2"/>
        <v>38.189165</v>
      </c>
      <c r="M15" s="350">
        <f t="shared" si="4"/>
        <v>86.92160691066003</v>
      </c>
      <c r="N15" s="351">
        <f t="shared" si="4"/>
        <v>45.34431494285808</v>
      </c>
      <c r="O15" s="351">
        <f t="shared" si="4"/>
        <v>17.78335871368325</v>
      </c>
      <c r="P15" s="351">
        <f t="shared" si="4"/>
        <v>20.05152393945702</v>
      </c>
      <c r="Q15" s="352">
        <f t="shared" si="4"/>
        <v>69.98033581033833</v>
      </c>
      <c r="S15" s="343"/>
      <c r="T15" s="344"/>
      <c r="U15" s="344"/>
      <c r="V15" s="343"/>
      <c r="AA15" s="196">
        <v>2.756253</v>
      </c>
      <c r="AB15" s="196">
        <f>AA15/AA19*100</f>
        <v>7.2899074756032025</v>
      </c>
    </row>
    <row r="16" spans="1:28" s="342" customFormat="1" ht="24.75" customHeight="1">
      <c r="A16" s="345">
        <v>5</v>
      </c>
      <c r="B16" s="346" t="s">
        <v>195</v>
      </c>
      <c r="C16" s="347">
        <v>40.919515</v>
      </c>
      <c r="D16" s="348">
        <v>9.465588</v>
      </c>
      <c r="E16" s="348">
        <v>26.154405</v>
      </c>
      <c r="F16" s="348">
        <f t="shared" si="0"/>
        <v>35.619993</v>
      </c>
      <c r="G16" s="349">
        <f t="shared" si="1"/>
        <v>76.539508</v>
      </c>
      <c r="H16" s="347">
        <v>35.435637</v>
      </c>
      <c r="I16" s="348">
        <v>0.958792</v>
      </c>
      <c r="J16" s="348">
        <v>5.254117</v>
      </c>
      <c r="K16" s="348">
        <f t="shared" si="3"/>
        <v>6.212909</v>
      </c>
      <c r="L16" s="349">
        <f t="shared" si="2"/>
        <v>41.648545999999996</v>
      </c>
      <c r="M16" s="350">
        <f t="shared" si="4"/>
        <v>86.59837977063023</v>
      </c>
      <c r="N16" s="351">
        <f t="shared" si="4"/>
        <v>10.129238669589252</v>
      </c>
      <c r="O16" s="351">
        <f t="shared" si="4"/>
        <v>20.088841631075148</v>
      </c>
      <c r="P16" s="351">
        <f t="shared" si="4"/>
        <v>17.442196016153062</v>
      </c>
      <c r="Q16" s="352">
        <f t="shared" si="4"/>
        <v>54.41444175470791</v>
      </c>
      <c r="S16" s="343"/>
      <c r="T16" s="344"/>
      <c r="U16" s="344"/>
      <c r="V16" s="343"/>
      <c r="AA16" s="196">
        <v>1.115693</v>
      </c>
      <c r="AB16" s="196">
        <f>AA16/AA19*100</f>
        <v>2.950853474328432</v>
      </c>
    </row>
    <row r="17" spans="1:28" s="342" customFormat="1" ht="24.75" customHeight="1">
      <c r="A17" s="345">
        <v>6</v>
      </c>
      <c r="B17" s="346" t="s">
        <v>196</v>
      </c>
      <c r="C17" s="347">
        <v>41.349173</v>
      </c>
      <c r="D17" s="348">
        <v>16.007314</v>
      </c>
      <c r="E17" s="348">
        <v>41.066272</v>
      </c>
      <c r="F17" s="348">
        <f t="shared" si="0"/>
        <v>57.073586</v>
      </c>
      <c r="G17" s="349">
        <f t="shared" si="1"/>
        <v>98.422759</v>
      </c>
      <c r="H17" s="347">
        <v>35.859482</v>
      </c>
      <c r="I17" s="348">
        <v>1.628111</v>
      </c>
      <c r="J17" s="348">
        <v>9.447357</v>
      </c>
      <c r="K17" s="348">
        <f t="shared" si="3"/>
        <v>11.075468</v>
      </c>
      <c r="L17" s="349">
        <f t="shared" si="2"/>
        <v>46.93495</v>
      </c>
      <c r="M17" s="350">
        <f t="shared" si="4"/>
        <v>86.72357727686597</v>
      </c>
      <c r="N17" s="351">
        <f t="shared" si="4"/>
        <v>10.171044311369165</v>
      </c>
      <c r="O17" s="351">
        <f t="shared" si="4"/>
        <v>23.005148848183737</v>
      </c>
      <c r="P17" s="351">
        <f t="shared" si="4"/>
        <v>19.405593333490557</v>
      </c>
      <c r="Q17" s="352">
        <f t="shared" si="4"/>
        <v>47.68709034055833</v>
      </c>
      <c r="S17" s="343"/>
      <c r="T17" s="344"/>
      <c r="U17" s="344"/>
      <c r="V17" s="343"/>
      <c r="AA17" s="196">
        <v>0.929564</v>
      </c>
      <c r="AB17" s="196">
        <f>AA17/AA19*100</f>
        <v>2.4585680460580415</v>
      </c>
    </row>
    <row r="18" spans="1:28" s="342" customFormat="1" ht="24.75" customHeight="1">
      <c r="A18" s="345">
        <v>7</v>
      </c>
      <c r="B18" s="346" t="s">
        <v>197</v>
      </c>
      <c r="C18" s="347">
        <v>41.564713</v>
      </c>
      <c r="D18" s="348">
        <v>29.697012</v>
      </c>
      <c r="E18" s="348">
        <v>69.198304</v>
      </c>
      <c r="F18" s="348">
        <f t="shared" si="0"/>
        <v>98.895316</v>
      </c>
      <c r="G18" s="349">
        <f t="shared" si="1"/>
        <v>140.460029</v>
      </c>
      <c r="H18" s="347">
        <v>35.422889</v>
      </c>
      <c r="I18" s="348">
        <v>2.572525</v>
      </c>
      <c r="J18" s="348">
        <v>17.163761</v>
      </c>
      <c r="K18" s="348">
        <f t="shared" si="3"/>
        <v>19.736286</v>
      </c>
      <c r="L18" s="349">
        <f t="shared" si="2"/>
        <v>55.159175</v>
      </c>
      <c r="M18" s="350">
        <f t="shared" si="4"/>
        <v>85.22346587597032</v>
      </c>
      <c r="N18" s="351">
        <f t="shared" si="4"/>
        <v>8.662571843928271</v>
      </c>
      <c r="O18" s="351">
        <f t="shared" si="4"/>
        <v>24.803730738834297</v>
      </c>
      <c r="P18" s="351">
        <f t="shared" si="4"/>
        <v>19.956744968588808</v>
      </c>
      <c r="Q18" s="352">
        <f t="shared" si="4"/>
        <v>39.27037135952748</v>
      </c>
      <c r="S18" s="343"/>
      <c r="T18" s="344"/>
      <c r="U18" s="344"/>
      <c r="V18" s="343"/>
      <c r="AA18" s="196">
        <v>0.284617</v>
      </c>
      <c r="AB18" s="196">
        <f>AA18/AA19*100</f>
        <v>0.7527725488131013</v>
      </c>
    </row>
    <row r="19" spans="1:28" s="342" customFormat="1" ht="24.75" customHeight="1">
      <c r="A19" s="345">
        <v>8</v>
      </c>
      <c r="B19" s="346" t="s">
        <v>198</v>
      </c>
      <c r="C19" s="347">
        <v>40.773116</v>
      </c>
      <c r="D19" s="348">
        <v>44.623054</v>
      </c>
      <c r="E19" s="348">
        <v>121.43094</v>
      </c>
      <c r="F19" s="348">
        <f t="shared" si="0"/>
        <v>166.05399400000002</v>
      </c>
      <c r="G19" s="349">
        <f t="shared" si="1"/>
        <v>206.82711</v>
      </c>
      <c r="H19" s="347">
        <v>33.738604</v>
      </c>
      <c r="I19" s="348">
        <v>3.556263</v>
      </c>
      <c r="J19" s="348">
        <v>27.428658</v>
      </c>
      <c r="K19" s="348">
        <f t="shared" si="3"/>
        <v>30.984921</v>
      </c>
      <c r="L19" s="349">
        <f t="shared" si="2"/>
        <v>64.723525</v>
      </c>
      <c r="M19" s="350">
        <f t="shared" si="4"/>
        <v>82.7471807648942</v>
      </c>
      <c r="N19" s="351">
        <f t="shared" si="4"/>
        <v>7.9695643422343965</v>
      </c>
      <c r="O19" s="351">
        <f t="shared" si="4"/>
        <v>22.58786599197865</v>
      </c>
      <c r="P19" s="351">
        <f t="shared" si="4"/>
        <v>18.659545761964626</v>
      </c>
      <c r="Q19" s="352">
        <f t="shared" si="4"/>
        <v>31.29354029072881</v>
      </c>
      <c r="S19" s="343"/>
      <c r="T19" s="344"/>
      <c r="U19" s="344"/>
      <c r="V19" s="343"/>
      <c r="AA19" s="196">
        <f>SUM(AA13:AA18)</f>
        <v>37.809163</v>
      </c>
      <c r="AB19" s="196">
        <f>AA19/AA19*100</f>
        <v>100</v>
      </c>
    </row>
    <row r="20" spans="1:22" s="342" customFormat="1" ht="24.75" customHeight="1">
      <c r="A20" s="345">
        <v>9</v>
      </c>
      <c r="B20" s="346" t="s">
        <v>199</v>
      </c>
      <c r="C20" s="353">
        <v>39.415963</v>
      </c>
      <c r="D20" s="348">
        <v>68.380974</v>
      </c>
      <c r="E20" s="348">
        <v>192.355029</v>
      </c>
      <c r="F20" s="348">
        <f t="shared" si="0"/>
        <v>260.736003</v>
      </c>
      <c r="G20" s="349">
        <f t="shared" si="1"/>
        <v>300.15196599999996</v>
      </c>
      <c r="H20" s="347">
        <v>31.552296</v>
      </c>
      <c r="I20" s="348">
        <v>4.577732</v>
      </c>
      <c r="J20" s="348">
        <v>36.20904</v>
      </c>
      <c r="K20" s="348">
        <f t="shared" si="3"/>
        <v>40.786772</v>
      </c>
      <c r="L20" s="349">
        <f t="shared" si="2"/>
        <v>72.339068</v>
      </c>
      <c r="M20" s="350">
        <f t="shared" si="4"/>
        <v>80.04953729025979</v>
      </c>
      <c r="N20" s="351">
        <f t="shared" si="4"/>
        <v>6.694452758160479</v>
      </c>
      <c r="O20" s="351">
        <f t="shared" si="4"/>
        <v>18.82406724078943</v>
      </c>
      <c r="P20" s="351">
        <f t="shared" si="4"/>
        <v>15.642938271167713</v>
      </c>
      <c r="Q20" s="352">
        <f t="shared" si="4"/>
        <v>24.10081431883741</v>
      </c>
      <c r="S20" s="413">
        <f>G20-G19</f>
        <v>93.32485599999995</v>
      </c>
      <c r="T20" s="344">
        <f>L20-L19</f>
        <v>7.615543000000002</v>
      </c>
      <c r="U20" s="344"/>
      <c r="V20" s="343"/>
    </row>
    <row r="21" spans="1:22" s="342" customFormat="1" ht="24.75" customHeight="1">
      <c r="A21" s="345">
        <v>10</v>
      </c>
      <c r="B21" s="346" t="s">
        <v>200</v>
      </c>
      <c r="C21" s="347">
        <v>37.905555</v>
      </c>
      <c r="D21" s="348">
        <v>102.952086</v>
      </c>
      <c r="E21" s="348">
        <v>288.390629</v>
      </c>
      <c r="F21" s="348">
        <f t="shared" si="0"/>
        <v>391.342715</v>
      </c>
      <c r="G21" s="349">
        <f t="shared" si="1"/>
        <v>429.24827</v>
      </c>
      <c r="H21" s="347">
        <v>29.346431</v>
      </c>
      <c r="I21" s="348">
        <v>5.433038</v>
      </c>
      <c r="J21" s="348">
        <v>46.711196</v>
      </c>
      <c r="K21" s="348">
        <f t="shared" si="3"/>
        <v>52.144234</v>
      </c>
      <c r="L21" s="349">
        <f t="shared" si="2"/>
        <v>81.49066499999999</v>
      </c>
      <c r="M21" s="350">
        <f t="shared" si="4"/>
        <v>77.4198689347775</v>
      </c>
      <c r="N21" s="351">
        <f t="shared" si="4"/>
        <v>5.277249069047518</v>
      </c>
      <c r="O21" s="351">
        <f t="shared" si="4"/>
        <v>16.19719619946458</v>
      </c>
      <c r="P21" s="351">
        <f t="shared" si="4"/>
        <v>13.324442234730242</v>
      </c>
      <c r="Q21" s="352">
        <f t="shared" si="4"/>
        <v>18.98450633243088</v>
      </c>
      <c r="S21" s="413">
        <f>G21-G20</f>
        <v>129.09630400000003</v>
      </c>
      <c r="T21" s="344">
        <f>L21-L20</f>
        <v>9.151596999999995</v>
      </c>
      <c r="U21" s="344"/>
      <c r="V21" s="343"/>
    </row>
    <row r="22" spans="1:27" s="342" customFormat="1" ht="24.75" customHeight="1">
      <c r="A22" s="354">
        <v>11</v>
      </c>
      <c r="B22" s="355" t="s">
        <v>177</v>
      </c>
      <c r="C22" s="356">
        <v>36.942204999999994</v>
      </c>
      <c r="D22" s="358">
        <v>162.727327</v>
      </c>
      <c r="E22" s="357">
        <v>421.6797219999999</v>
      </c>
      <c r="F22" s="358">
        <f t="shared" si="0"/>
        <v>584.4070489999999</v>
      </c>
      <c r="G22" s="359">
        <f t="shared" si="1"/>
        <v>621.3492539999999</v>
      </c>
      <c r="H22" s="356">
        <v>27.83056</v>
      </c>
      <c r="I22" s="358">
        <v>6.144929</v>
      </c>
      <c r="J22" s="358">
        <v>63.305083</v>
      </c>
      <c r="K22" s="358">
        <f t="shared" si="3"/>
        <v>69.450012</v>
      </c>
      <c r="L22" s="359">
        <f t="shared" si="2"/>
        <v>97.280572</v>
      </c>
      <c r="M22" s="360">
        <f t="shared" si="4"/>
        <v>75.33540566947751</v>
      </c>
      <c r="N22" s="361">
        <f t="shared" si="4"/>
        <v>3.7762120925147378</v>
      </c>
      <c r="O22" s="361">
        <f t="shared" si="4"/>
        <v>15.012598353022064</v>
      </c>
      <c r="P22" s="361">
        <f t="shared" si="4"/>
        <v>11.88384228404473</v>
      </c>
      <c r="Q22" s="362">
        <f t="shared" si="4"/>
        <v>15.656343252003008</v>
      </c>
      <c r="S22" s="413">
        <f>G22-G21</f>
        <v>192.10098399999987</v>
      </c>
      <c r="T22" s="344">
        <f>L22-L21</f>
        <v>15.789907000000014</v>
      </c>
      <c r="U22" s="344"/>
      <c r="V22" s="343"/>
      <c r="AA22" s="342">
        <v>162044</v>
      </c>
    </row>
    <row r="23" spans="1:22" s="342" customFormat="1" ht="24.75" customHeight="1">
      <c r="A23" s="354">
        <v>12</v>
      </c>
      <c r="B23" s="355" t="s">
        <v>207</v>
      </c>
      <c r="C23" s="356">
        <v>34.724279</v>
      </c>
      <c r="D23" s="358">
        <v>225.920431</v>
      </c>
      <c r="E23" s="357">
        <v>585.6803009999999</v>
      </c>
      <c r="F23" s="358">
        <f t="shared" si="0"/>
        <v>811.6007319999999</v>
      </c>
      <c r="G23" s="359">
        <f t="shared" si="1"/>
        <v>846.3250109999999</v>
      </c>
      <c r="H23" s="356">
        <v>25.224905</v>
      </c>
      <c r="I23" s="358">
        <v>5.565437</v>
      </c>
      <c r="J23" s="358">
        <v>86.268689</v>
      </c>
      <c r="K23" s="358">
        <f>SUM(I23:J23)</f>
        <v>91.834126</v>
      </c>
      <c r="L23" s="359">
        <f>H23+K23</f>
        <v>117.059031</v>
      </c>
      <c r="M23" s="360">
        <f aca="true" t="shared" si="5" ref="M23:Q24">H23/C23*100</f>
        <v>72.64342335228903</v>
      </c>
      <c r="N23" s="361">
        <f t="shared" si="5"/>
        <v>2.463450063088805</v>
      </c>
      <c r="O23" s="361">
        <f t="shared" si="5"/>
        <v>14.72965521508978</v>
      </c>
      <c r="P23" s="361">
        <f t="shared" si="5"/>
        <v>11.315185211045375</v>
      </c>
      <c r="Q23" s="362">
        <f t="shared" si="5"/>
        <v>13.83145121301396</v>
      </c>
      <c r="S23" s="413">
        <f>G23-G22</f>
        <v>224.97575700000004</v>
      </c>
      <c r="T23" s="344">
        <f>L23-L22</f>
        <v>19.778458999999998</v>
      </c>
      <c r="U23" s="344"/>
      <c r="V23" s="343">
        <f>T23-T20</f>
        <v>12.162915999999996</v>
      </c>
    </row>
    <row r="24" spans="1:22" s="342" customFormat="1" ht="24.75" customHeight="1" thickBot="1">
      <c r="A24" s="337">
        <v>13</v>
      </c>
      <c r="B24" s="365" t="s">
        <v>228</v>
      </c>
      <c r="C24" s="364">
        <f>'opr-31.12.11'!C24</f>
        <v>32.68204</v>
      </c>
      <c r="D24" s="366">
        <f>'opr-31.12.11'!F24</f>
        <v>223.428097</v>
      </c>
      <c r="E24" s="366">
        <f>'opr-31.12.11'!G24</f>
        <v>670.4370140000001</v>
      </c>
      <c r="F24" s="363">
        <f t="shared" si="0"/>
        <v>893.8651110000001</v>
      </c>
      <c r="G24" s="339">
        <f t="shared" si="1"/>
        <v>926.5471510000001</v>
      </c>
      <c r="H24" s="364">
        <f>'opr-31.12.11'!C9</f>
        <v>23.003774</v>
      </c>
      <c r="I24" s="366">
        <f>'opr-31.12.11'!F9</f>
        <v>4.3343</v>
      </c>
      <c r="J24" s="366">
        <f>'opr-31.12.11'!G9</f>
        <v>92.427505</v>
      </c>
      <c r="K24" s="363">
        <f t="shared" si="3"/>
        <v>96.761805</v>
      </c>
      <c r="L24" s="339">
        <f t="shared" si="2"/>
        <v>119.765579</v>
      </c>
      <c r="M24" s="364">
        <f t="shared" si="5"/>
        <v>70.38659153467776</v>
      </c>
      <c r="N24" s="340">
        <f t="shared" si="5"/>
        <v>1.9399082112756836</v>
      </c>
      <c r="O24" s="340">
        <f t="shared" si="5"/>
        <v>13.78615784479942</v>
      </c>
      <c r="P24" s="340">
        <f t="shared" si="5"/>
        <v>10.825101439718233</v>
      </c>
      <c r="Q24" s="341">
        <f t="shared" si="5"/>
        <v>12.92601017344232</v>
      </c>
      <c r="S24" s="413">
        <f>G24-G23</f>
        <v>80.2221400000002</v>
      </c>
      <c r="T24" s="344">
        <f>L24-L23</f>
        <v>2.706547999999998</v>
      </c>
      <c r="V24" s="342">
        <f>V23/4</f>
        <v>3.040728999999999</v>
      </c>
    </row>
    <row r="25" ht="15">
      <c r="D25" s="88"/>
    </row>
    <row r="28" spans="6:11" ht="15">
      <c r="F28" s="198">
        <f>(F24-F22)/F22*100</f>
        <v>52.952486204525606</v>
      </c>
      <c r="K28" s="27">
        <f>(K24-K22)/K22*100</f>
        <v>39.325829058172076</v>
      </c>
    </row>
    <row r="33" spans="8:9" ht="15">
      <c r="H33" s="532">
        <v>28037056</v>
      </c>
      <c r="I33" s="532"/>
    </row>
    <row r="34" spans="8:9" ht="15">
      <c r="H34" s="532">
        <v>2261095</v>
      </c>
      <c r="I34" s="532"/>
    </row>
    <row r="35" spans="8:9" ht="15">
      <c r="H35" s="532">
        <v>1848278</v>
      </c>
      <c r="I35" s="532"/>
    </row>
    <row r="36" spans="8:9" ht="15">
      <c r="H36" s="532">
        <f>H33-H34-H35</f>
        <v>23927683</v>
      </c>
      <c r="I36" s="532"/>
    </row>
  </sheetData>
  <sheetProtection/>
  <mergeCells count="38">
    <mergeCell ref="J8:K8"/>
    <mergeCell ref="Q11:Q12"/>
    <mergeCell ref="A10:A12"/>
    <mergeCell ref="B10:B12"/>
    <mergeCell ref="C10:G10"/>
    <mergeCell ref="H10:L10"/>
    <mergeCell ref="M10:Q10"/>
    <mergeCell ref="G11:G12"/>
    <mergeCell ref="H11:H12"/>
    <mergeCell ref="C11:C12"/>
    <mergeCell ref="E6:F7"/>
    <mergeCell ref="G6:G7"/>
    <mergeCell ref="H6:I7"/>
    <mergeCell ref="M6:N7"/>
    <mergeCell ref="D11:F11"/>
    <mergeCell ref="C8:D8"/>
    <mergeCell ref="E8:F8"/>
    <mergeCell ref="H8:I8"/>
    <mergeCell ref="Q6:Q7"/>
    <mergeCell ref="O6:P7"/>
    <mergeCell ref="A5:A7"/>
    <mergeCell ref="B5:B7"/>
    <mergeCell ref="C5:G5"/>
    <mergeCell ref="H5:L5"/>
    <mergeCell ref="L6:L7"/>
    <mergeCell ref="J6:K7"/>
    <mergeCell ref="M5:Q5"/>
    <mergeCell ref="C6:D7"/>
    <mergeCell ref="H35:I35"/>
    <mergeCell ref="H36:I36"/>
    <mergeCell ref="M8:N8"/>
    <mergeCell ref="O8:P8"/>
    <mergeCell ref="I11:K11"/>
    <mergeCell ref="L11:L12"/>
    <mergeCell ref="H33:I33"/>
    <mergeCell ref="H34:I34"/>
    <mergeCell ref="M11:M12"/>
    <mergeCell ref="N11:P1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2012-01-27T06:48:27Z</cp:lastPrinted>
  <dcterms:created xsi:type="dcterms:W3CDTF">2007-06-20T11:07:42Z</dcterms:created>
  <dcterms:modified xsi:type="dcterms:W3CDTF">2012-01-31T05:39:29Z</dcterms:modified>
  <cp:category/>
  <cp:version/>
  <cp:contentType/>
  <cp:contentStatus/>
</cp:coreProperties>
</file>